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2" yWindow="-300" windowWidth="15456" windowHeight="9120"/>
  </bookViews>
  <sheets>
    <sheet name="свод" sheetId="2" r:id="rId1"/>
    <sheet name="комитет" sheetId="3" r:id="rId2"/>
    <sheet name="цзн" sheetId="4" r:id="rId3"/>
  </sheets>
  <calcPr calcId="124519"/>
</workbook>
</file>

<file path=xl/calcChain.xml><?xml version="1.0" encoding="utf-8"?>
<calcChain xmlns="http://schemas.openxmlformats.org/spreadsheetml/2006/main">
  <c r="I97" i="2"/>
  <c r="D30" i="4"/>
  <c r="L22" i="2"/>
  <c r="M22"/>
  <c r="K22"/>
  <c r="L21"/>
  <c r="M21"/>
  <c r="K21"/>
  <c r="L19"/>
  <c r="M19"/>
  <c r="K19"/>
  <c r="D44"/>
  <c r="L14"/>
  <c r="M14"/>
  <c r="L13"/>
  <c r="M13"/>
  <c r="G120" i="3"/>
  <c r="E125" i="4"/>
  <c r="F112"/>
  <c r="D112"/>
  <c r="F110"/>
  <c r="E110"/>
  <c r="E112" s="1"/>
  <c r="F109"/>
  <c r="E109"/>
  <c r="D109"/>
  <c r="F105"/>
  <c r="E105"/>
  <c r="D105"/>
  <c r="F102"/>
  <c r="E102"/>
  <c r="D102"/>
  <c r="D100"/>
  <c r="F92"/>
  <c r="E92"/>
  <c r="D92"/>
  <c r="F89"/>
  <c r="E89"/>
  <c r="D89"/>
  <c r="F83"/>
  <c r="E81"/>
  <c r="D81"/>
  <c r="E80"/>
  <c r="D80"/>
  <c r="E79"/>
  <c r="E83" s="1"/>
  <c r="D79"/>
  <c r="D83" s="1"/>
  <c r="F78"/>
  <c r="E77"/>
  <c r="D77"/>
  <c r="E76"/>
  <c r="E78" s="1"/>
  <c r="D76"/>
  <c r="D78" s="1"/>
  <c r="F74"/>
  <c r="D74"/>
  <c r="E73"/>
  <c r="E74" s="1"/>
  <c r="F70"/>
  <c r="E70"/>
  <c r="D70"/>
  <c r="F68"/>
  <c r="E68"/>
  <c r="D68"/>
  <c r="F66"/>
  <c r="D66"/>
  <c r="E64"/>
  <c r="E66" s="1"/>
  <c r="F63"/>
  <c r="E63"/>
  <c r="D63"/>
  <c r="F60"/>
  <c r="D60"/>
  <c r="E58"/>
  <c r="E60" s="1"/>
  <c r="F57"/>
  <c r="D57"/>
  <c r="E56"/>
  <c r="E57" s="1"/>
  <c r="F55"/>
  <c r="D55"/>
  <c r="E53"/>
  <c r="E55" s="1"/>
  <c r="F51"/>
  <c r="D51"/>
  <c r="E49"/>
  <c r="E51" s="1"/>
  <c r="F48"/>
  <c r="E48"/>
  <c r="D48"/>
  <c r="F45"/>
  <c r="D45"/>
  <c r="E44"/>
  <c r="E43"/>
  <c r="E42"/>
  <c r="E45" s="1"/>
  <c r="F41"/>
  <c r="E40"/>
  <c r="E39"/>
  <c r="E41" s="1"/>
  <c r="D39"/>
  <c r="D41" s="1"/>
  <c r="F38"/>
  <c r="E37"/>
  <c r="D38"/>
  <c r="E35"/>
  <c r="E38" s="1"/>
  <c r="F34"/>
  <c r="D34"/>
  <c r="E33"/>
  <c r="E34" s="1"/>
  <c r="F31"/>
  <c r="D31"/>
  <c r="E30"/>
  <c r="E29"/>
  <c r="E31" s="1"/>
  <c r="F28"/>
  <c r="D28"/>
  <c r="E25"/>
  <c r="E24"/>
  <c r="E28" s="1"/>
  <c r="F23"/>
  <c r="D23"/>
  <c r="E22"/>
  <c r="E21"/>
  <c r="E23" s="1"/>
  <c r="F20"/>
  <c r="D20"/>
  <c r="E19"/>
  <c r="E18"/>
  <c r="E20" s="1"/>
  <c r="F15"/>
  <c r="D15"/>
  <c r="E13"/>
  <c r="E12"/>
  <c r="E11"/>
  <c r="E15" s="1"/>
  <c r="E87" i="2"/>
  <c r="D56"/>
  <c r="E84"/>
  <c r="E140"/>
  <c r="F140"/>
  <c r="D140"/>
  <c r="D140" i="3"/>
  <c r="H14"/>
  <c r="G14"/>
  <c r="H139"/>
  <c r="G139"/>
  <c r="F140"/>
  <c r="F115" i="4"/>
  <c r="E115"/>
  <c r="D115"/>
  <c r="E95"/>
  <c r="D95"/>
  <c r="F95"/>
  <c r="F96" s="1"/>
  <c r="F85"/>
  <c r="E85"/>
  <c r="D85"/>
  <c r="D96" l="1"/>
  <c r="E96"/>
  <c r="K23"/>
  <c r="K18"/>
  <c r="F44" i="2"/>
  <c r="E44"/>
  <c r="G44"/>
  <c r="L18" i="4"/>
  <c r="L20" s="1"/>
  <c r="H102" i="2"/>
  <c r="H104"/>
  <c r="G102"/>
  <c r="G104"/>
  <c r="H135" i="3"/>
  <c r="G135"/>
  <c r="D104"/>
  <c r="H44" i="2" l="1"/>
  <c r="E126" i="4"/>
  <c r="H44"/>
  <c r="G44"/>
  <c r="H78"/>
  <c r="G60"/>
  <c r="G38"/>
  <c r="H20"/>
  <c r="L41"/>
  <c r="K41"/>
  <c r="L43"/>
  <c r="K43"/>
  <c r="L37"/>
  <c r="K37"/>
  <c r="L39"/>
  <c r="K39"/>
  <c r="L33"/>
  <c r="K33"/>
  <c r="L35"/>
  <c r="K35"/>
  <c r="L28"/>
  <c r="K28"/>
  <c r="L30"/>
  <c r="K30"/>
  <c r="L23"/>
  <c r="L25" s="1"/>
  <c r="K25"/>
  <c r="K20"/>
  <c r="D128" i="2"/>
  <c r="E149"/>
  <c r="F149"/>
  <c r="F144"/>
  <c r="F145"/>
  <c r="F146"/>
  <c r="F147"/>
  <c r="F148"/>
  <c r="D149"/>
  <c r="D144"/>
  <c r="D145"/>
  <c r="D146"/>
  <c r="D147"/>
  <c r="D148"/>
  <c r="E94"/>
  <c r="F94"/>
  <c r="E93"/>
  <c r="F93"/>
  <c r="E91"/>
  <c r="F91"/>
  <c r="E90"/>
  <c r="F90"/>
  <c r="E88"/>
  <c r="F88"/>
  <c r="F87"/>
  <c r="D88"/>
  <c r="D90"/>
  <c r="D91"/>
  <c r="D93"/>
  <c r="D94"/>
  <c r="D87"/>
  <c r="F84" i="3"/>
  <c r="E84"/>
  <c r="D84"/>
  <c r="G84" s="1"/>
  <c r="F94"/>
  <c r="E94"/>
  <c r="H94"/>
  <c r="D94"/>
  <c r="G94"/>
  <c r="H93"/>
  <c r="G93"/>
  <c r="H92"/>
  <c r="G92"/>
  <c r="F91"/>
  <c r="E91"/>
  <c r="E92" i="2"/>
  <c r="D91" i="3"/>
  <c r="G91"/>
  <c r="H90"/>
  <c r="G90"/>
  <c r="H89"/>
  <c r="G89"/>
  <c r="F88"/>
  <c r="E88"/>
  <c r="E95"/>
  <c r="H95"/>
  <c r="D88"/>
  <c r="G88"/>
  <c r="H87"/>
  <c r="G87"/>
  <c r="H86"/>
  <c r="G86"/>
  <c r="E81" i="2"/>
  <c r="E80"/>
  <c r="E76"/>
  <c r="H73" i="4"/>
  <c r="G51"/>
  <c r="G40"/>
  <c r="E30" i="2"/>
  <c r="H26" i="4"/>
  <c r="E25" i="2"/>
  <c r="H24" i="4"/>
  <c r="E19" i="2"/>
  <c r="H12" i="4"/>
  <c r="K13"/>
  <c r="K15" s="1"/>
  <c r="H88"/>
  <c r="H90"/>
  <c r="H91"/>
  <c r="H93"/>
  <c r="H94"/>
  <c r="H87"/>
  <c r="G88"/>
  <c r="G90"/>
  <c r="G91"/>
  <c r="G93"/>
  <c r="G94"/>
  <c r="G87"/>
  <c r="F95" i="2"/>
  <c r="D95"/>
  <c r="F92"/>
  <c r="D92"/>
  <c r="F89"/>
  <c r="D100"/>
  <c r="E104" i="3"/>
  <c r="F104"/>
  <c r="E149"/>
  <c r="F149"/>
  <c r="D149"/>
  <c r="H148"/>
  <c r="G148"/>
  <c r="E138" i="2"/>
  <c r="F138"/>
  <c r="D138"/>
  <c r="E136"/>
  <c r="F136"/>
  <c r="G136" s="1"/>
  <c r="D136"/>
  <c r="E134"/>
  <c r="F134"/>
  <c r="D134"/>
  <c r="E132"/>
  <c r="F132"/>
  <c r="D132"/>
  <c r="E117"/>
  <c r="F117"/>
  <c r="D117"/>
  <c r="E116"/>
  <c r="F116"/>
  <c r="D116"/>
  <c r="E113"/>
  <c r="F113"/>
  <c r="D113"/>
  <c r="E110"/>
  <c r="F110"/>
  <c r="D110"/>
  <c r="E109"/>
  <c r="F109"/>
  <c r="D109"/>
  <c r="E107"/>
  <c r="F107"/>
  <c r="D107"/>
  <c r="E106"/>
  <c r="F106"/>
  <c r="D106"/>
  <c r="E100"/>
  <c r="F100"/>
  <c r="F105" s="1"/>
  <c r="E85"/>
  <c r="F84"/>
  <c r="F85" s="1"/>
  <c r="D84"/>
  <c r="D85" s="1"/>
  <c r="E82"/>
  <c r="F82"/>
  <c r="F81"/>
  <c r="F80"/>
  <c r="D80"/>
  <c r="D81"/>
  <c r="D82"/>
  <c r="E79"/>
  <c r="F79"/>
  <c r="D79"/>
  <c r="E77"/>
  <c r="F77"/>
  <c r="F76"/>
  <c r="D76"/>
  <c r="D77"/>
  <c r="E75"/>
  <c r="F75"/>
  <c r="D75"/>
  <c r="E73"/>
  <c r="F73"/>
  <c r="E72"/>
  <c r="F72"/>
  <c r="E71"/>
  <c r="F71"/>
  <c r="D72"/>
  <c r="D73"/>
  <c r="D71"/>
  <c r="E64"/>
  <c r="F64"/>
  <c r="D64"/>
  <c r="E61"/>
  <c r="F61"/>
  <c r="D61"/>
  <c r="E58"/>
  <c r="F58"/>
  <c r="D58"/>
  <c r="E56"/>
  <c r="F56"/>
  <c r="E53"/>
  <c r="F53"/>
  <c r="D53"/>
  <c r="E52"/>
  <c r="F52"/>
  <c r="D52"/>
  <c r="F49"/>
  <c r="E49"/>
  <c r="D49"/>
  <c r="E47"/>
  <c r="F47"/>
  <c r="D47"/>
  <c r="E46"/>
  <c r="F46"/>
  <c r="D46"/>
  <c r="E43"/>
  <c r="F43"/>
  <c r="D43"/>
  <c r="E42"/>
  <c r="F42"/>
  <c r="D42"/>
  <c r="E40"/>
  <c r="F40"/>
  <c r="D40"/>
  <c r="E39"/>
  <c r="F39"/>
  <c r="D39"/>
  <c r="E37"/>
  <c r="F37"/>
  <c r="E36"/>
  <c r="F36"/>
  <c r="D36"/>
  <c r="D37"/>
  <c r="E35"/>
  <c r="F35"/>
  <c r="D35"/>
  <c r="E33"/>
  <c r="F33"/>
  <c r="D33"/>
  <c r="E32"/>
  <c r="F32"/>
  <c r="D32"/>
  <c r="F30"/>
  <c r="D30"/>
  <c r="E29"/>
  <c r="F29"/>
  <c r="D29"/>
  <c r="E27"/>
  <c r="F27"/>
  <c r="E26"/>
  <c r="F26"/>
  <c r="F25"/>
  <c r="D25"/>
  <c r="K15" s="1"/>
  <c r="D26"/>
  <c r="D27"/>
  <c r="E24"/>
  <c r="F24"/>
  <c r="D24"/>
  <c r="F19"/>
  <c r="F18"/>
  <c r="E17"/>
  <c r="F17"/>
  <c r="D17"/>
  <c r="D18"/>
  <c r="D19"/>
  <c r="D22"/>
  <c r="E16"/>
  <c r="F16"/>
  <c r="D16"/>
  <c r="E14"/>
  <c r="F14"/>
  <c r="M18" s="1"/>
  <c r="E13"/>
  <c r="F13"/>
  <c r="E12"/>
  <c r="F12"/>
  <c r="E11"/>
  <c r="F11"/>
  <c r="D11"/>
  <c r="D12"/>
  <c r="D13"/>
  <c r="D14"/>
  <c r="K18" s="1"/>
  <c r="E10"/>
  <c r="F10"/>
  <c r="D10"/>
  <c r="E22"/>
  <c r="F22"/>
  <c r="E21"/>
  <c r="F21"/>
  <c r="D21"/>
  <c r="E128"/>
  <c r="F128"/>
  <c r="F121"/>
  <c r="F123" s="1"/>
  <c r="E121"/>
  <c r="D121"/>
  <c r="D123" s="1"/>
  <c r="H48" i="4"/>
  <c r="H63"/>
  <c r="H68"/>
  <c r="G80"/>
  <c r="G79"/>
  <c r="H77"/>
  <c r="H69"/>
  <c r="H67"/>
  <c r="H65"/>
  <c r="H62"/>
  <c r="H59"/>
  <c r="H50"/>
  <c r="H47"/>
  <c r="H40"/>
  <c r="H37"/>
  <c r="H33"/>
  <c r="G27"/>
  <c r="H27"/>
  <c r="G19"/>
  <c r="H14"/>
  <c r="H145"/>
  <c r="G145"/>
  <c r="H144"/>
  <c r="G144"/>
  <c r="G143"/>
  <c r="H143"/>
  <c r="H142"/>
  <c r="G142"/>
  <c r="G141"/>
  <c r="F147"/>
  <c r="E147"/>
  <c r="H147"/>
  <c r="D147"/>
  <c r="G147"/>
  <c r="F140"/>
  <c r="D140"/>
  <c r="G139"/>
  <c r="E140"/>
  <c r="F138"/>
  <c r="H138"/>
  <c r="E138"/>
  <c r="D138"/>
  <c r="G138"/>
  <c r="H137"/>
  <c r="G137"/>
  <c r="F136"/>
  <c r="E136"/>
  <c r="D136"/>
  <c r="G136"/>
  <c r="H135"/>
  <c r="G135"/>
  <c r="F134"/>
  <c r="E134"/>
  <c r="D134"/>
  <c r="F132"/>
  <c r="E132"/>
  <c r="H132"/>
  <c r="D132"/>
  <c r="G132"/>
  <c r="H131"/>
  <c r="G131"/>
  <c r="F130"/>
  <c r="F148"/>
  <c r="E130"/>
  <c r="D130"/>
  <c r="D148"/>
  <c r="G148"/>
  <c r="H129"/>
  <c r="G129"/>
  <c r="F126"/>
  <c r="F127" s="1"/>
  <c r="D126"/>
  <c r="G125"/>
  <c r="E124"/>
  <c r="F124"/>
  <c r="D124"/>
  <c r="F120"/>
  <c r="F121"/>
  <c r="E120"/>
  <c r="E121"/>
  <c r="H121"/>
  <c r="D120"/>
  <c r="D121"/>
  <c r="G121"/>
  <c r="H119"/>
  <c r="H118"/>
  <c r="G118"/>
  <c r="G115"/>
  <c r="H114"/>
  <c r="G114"/>
  <c r="H113"/>
  <c r="G113"/>
  <c r="G112"/>
  <c r="H111"/>
  <c r="G111"/>
  <c r="H110"/>
  <c r="G110"/>
  <c r="G109"/>
  <c r="H108"/>
  <c r="G108"/>
  <c r="H107"/>
  <c r="G107"/>
  <c r="H106"/>
  <c r="G106"/>
  <c r="G105"/>
  <c r="H104"/>
  <c r="G104"/>
  <c r="H103"/>
  <c r="G103"/>
  <c r="G102"/>
  <c r="H101"/>
  <c r="G101"/>
  <c r="H100"/>
  <c r="G100"/>
  <c r="H84"/>
  <c r="G84"/>
  <c r="H81"/>
  <c r="G81"/>
  <c r="H80"/>
  <c r="G77"/>
  <c r="G76"/>
  <c r="H75"/>
  <c r="G75"/>
  <c r="G74"/>
  <c r="G73"/>
  <c r="H72"/>
  <c r="G72"/>
  <c r="H71"/>
  <c r="G71"/>
  <c r="G70"/>
  <c r="G69"/>
  <c r="G68"/>
  <c r="G67"/>
  <c r="G66"/>
  <c r="G65"/>
  <c r="H64"/>
  <c r="G64"/>
  <c r="G63"/>
  <c r="G62"/>
  <c r="H61"/>
  <c r="G61"/>
  <c r="G59"/>
  <c r="H58"/>
  <c r="G53"/>
  <c r="H52"/>
  <c r="G52"/>
  <c r="H51"/>
  <c r="G50"/>
  <c r="H49"/>
  <c r="G49"/>
  <c r="G47"/>
  <c r="H46"/>
  <c r="G46"/>
  <c r="G43"/>
  <c r="H42"/>
  <c r="G42"/>
  <c r="H39"/>
  <c r="G39"/>
  <c r="G37"/>
  <c r="H36"/>
  <c r="G36"/>
  <c r="H35"/>
  <c r="G35"/>
  <c r="G33"/>
  <c r="H32"/>
  <c r="G32"/>
  <c r="G30"/>
  <c r="G29"/>
  <c r="G26"/>
  <c r="G25"/>
  <c r="G24"/>
  <c r="H22"/>
  <c r="G22"/>
  <c r="G23"/>
  <c r="H18"/>
  <c r="G18"/>
  <c r="H17"/>
  <c r="G17"/>
  <c r="H16"/>
  <c r="G16"/>
  <c r="G14"/>
  <c r="G13"/>
  <c r="G12"/>
  <c r="H10"/>
  <c r="G10"/>
  <c r="E122" i="3"/>
  <c r="F122"/>
  <c r="D122"/>
  <c r="E123" i="2"/>
  <c r="G85" i="4"/>
  <c r="H85"/>
  <c r="L13"/>
  <c r="L15" s="1"/>
  <c r="G92"/>
  <c r="H92"/>
  <c r="G31"/>
  <c r="E89" i="2"/>
  <c r="E95"/>
  <c r="G149"/>
  <c r="E144"/>
  <c r="E145"/>
  <c r="H145" s="1"/>
  <c r="E146"/>
  <c r="E147"/>
  <c r="H147" s="1"/>
  <c r="E148"/>
  <c r="H109" i="4"/>
  <c r="E148"/>
  <c r="H148" s="1"/>
  <c r="H136"/>
  <c r="H140"/>
  <c r="G140"/>
  <c r="G95"/>
  <c r="G89"/>
  <c r="G20"/>
  <c r="H66"/>
  <c r="H70"/>
  <c r="G87" i="2"/>
  <c r="G88"/>
  <c r="G90"/>
  <c r="G94"/>
  <c r="H94"/>
  <c r="H10"/>
  <c r="G72"/>
  <c r="F95" i="3"/>
  <c r="H84"/>
  <c r="H91"/>
  <c r="D95"/>
  <c r="G95"/>
  <c r="H88"/>
  <c r="G10" i="2"/>
  <c r="H74" i="4"/>
  <c r="G11"/>
  <c r="H13"/>
  <c r="H25"/>
  <c r="H53"/>
  <c r="G58"/>
  <c r="H79"/>
  <c r="H29"/>
  <c r="H56"/>
  <c r="H76"/>
  <c r="E18" i="2"/>
  <c r="H72"/>
  <c r="H76"/>
  <c r="H112" i="4"/>
  <c r="G78"/>
  <c r="G56"/>
  <c r="G48"/>
  <c r="G34"/>
  <c r="H43"/>
  <c r="H19"/>
  <c r="H30"/>
  <c r="G82"/>
  <c r="H82"/>
  <c r="H11"/>
  <c r="H34"/>
  <c r="H102"/>
  <c r="F116"/>
  <c r="E116"/>
  <c r="G124"/>
  <c r="D127"/>
  <c r="H23"/>
  <c r="H124"/>
  <c r="H21"/>
  <c r="H105"/>
  <c r="D116"/>
  <c r="H120"/>
  <c r="H123"/>
  <c r="H130"/>
  <c r="G21"/>
  <c r="H115"/>
  <c r="G120"/>
  <c r="G123"/>
  <c r="G126"/>
  <c r="G130"/>
  <c r="H139"/>
  <c r="H141"/>
  <c r="G116"/>
  <c r="D97"/>
  <c r="L16" i="2"/>
  <c r="M16"/>
  <c r="G14"/>
  <c r="E15" i="3"/>
  <c r="F15"/>
  <c r="D15"/>
  <c r="E142" i="2"/>
  <c r="F142"/>
  <c r="D142"/>
  <c r="E126"/>
  <c r="F126"/>
  <c r="D126"/>
  <c r="E118"/>
  <c r="F118"/>
  <c r="E115"/>
  <c r="F115"/>
  <c r="E112"/>
  <c r="F112"/>
  <c r="E108"/>
  <c r="F108"/>
  <c r="F57"/>
  <c r="F68"/>
  <c r="F70"/>
  <c r="E57"/>
  <c r="E68"/>
  <c r="E70"/>
  <c r="K16"/>
  <c r="D57"/>
  <c r="D68"/>
  <c r="D70"/>
  <c r="G76"/>
  <c r="F15"/>
  <c r="D115"/>
  <c r="E15"/>
  <c r="D66"/>
  <c r="D63"/>
  <c r="D51"/>
  <c r="D48"/>
  <c r="D41"/>
  <c r="L17"/>
  <c r="E34"/>
  <c r="E31"/>
  <c r="E28"/>
  <c r="E23"/>
  <c r="D60"/>
  <c r="D118"/>
  <c r="D112"/>
  <c r="D108"/>
  <c r="F34"/>
  <c r="F31"/>
  <c r="D38"/>
  <c r="D34"/>
  <c r="D31"/>
  <c r="D28"/>
  <c r="D23"/>
  <c r="D20"/>
  <c r="E83"/>
  <c r="E74"/>
  <c r="E66"/>
  <c r="E63"/>
  <c r="E60"/>
  <c r="E55"/>
  <c r="E51"/>
  <c r="E48"/>
  <c r="E41"/>
  <c r="F78"/>
  <c r="F38"/>
  <c r="F23"/>
  <c r="D83"/>
  <c r="D74"/>
  <c r="D55"/>
  <c r="E78"/>
  <c r="E38"/>
  <c r="E20"/>
  <c r="F83"/>
  <c r="F74"/>
  <c r="F66"/>
  <c r="F63"/>
  <c r="F60"/>
  <c r="F55"/>
  <c r="F51"/>
  <c r="F48"/>
  <c r="F41"/>
  <c r="G149" i="3"/>
  <c r="H147"/>
  <c r="G147"/>
  <c r="H146"/>
  <c r="G146"/>
  <c r="H145"/>
  <c r="G145"/>
  <c r="H144"/>
  <c r="G144"/>
  <c r="H143"/>
  <c r="G143"/>
  <c r="F142"/>
  <c r="E142"/>
  <c r="D142"/>
  <c r="G142"/>
  <c r="H141"/>
  <c r="G141"/>
  <c r="E140"/>
  <c r="F138"/>
  <c r="E138"/>
  <c r="D138"/>
  <c r="H137"/>
  <c r="G137"/>
  <c r="F136"/>
  <c r="E136"/>
  <c r="D136"/>
  <c r="F134"/>
  <c r="E134"/>
  <c r="D134"/>
  <c r="H133"/>
  <c r="G133"/>
  <c r="F132"/>
  <c r="E132"/>
  <c r="D132"/>
  <c r="H131"/>
  <c r="G131"/>
  <c r="F128"/>
  <c r="E128"/>
  <c r="D128"/>
  <c r="H127"/>
  <c r="G127"/>
  <c r="F126"/>
  <c r="E126"/>
  <c r="D126"/>
  <c r="G126" s="1"/>
  <c r="H125"/>
  <c r="G125"/>
  <c r="F123"/>
  <c r="E123"/>
  <c r="D123"/>
  <c r="H120"/>
  <c r="F117"/>
  <c r="E117"/>
  <c r="D117"/>
  <c r="G117" s="1"/>
  <c r="H116"/>
  <c r="G116"/>
  <c r="H115"/>
  <c r="G115"/>
  <c r="F114"/>
  <c r="E114"/>
  <c r="D114"/>
  <c r="G114"/>
  <c r="H113"/>
  <c r="G113"/>
  <c r="H112"/>
  <c r="G112"/>
  <c r="F111"/>
  <c r="G111" s="1"/>
  <c r="E111"/>
  <c r="D111"/>
  <c r="H110"/>
  <c r="G110"/>
  <c r="H109"/>
  <c r="G109"/>
  <c r="H108"/>
  <c r="G108"/>
  <c r="F107"/>
  <c r="G107" s="1"/>
  <c r="E107"/>
  <c r="D107"/>
  <c r="H106"/>
  <c r="G106"/>
  <c r="H105"/>
  <c r="G105"/>
  <c r="H104"/>
  <c r="G104"/>
  <c r="H83"/>
  <c r="G83"/>
  <c r="F82"/>
  <c r="E82"/>
  <c r="D82"/>
  <c r="G82" s="1"/>
  <c r="H81"/>
  <c r="G81"/>
  <c r="H80"/>
  <c r="G80"/>
  <c r="H79"/>
  <c r="G79"/>
  <c r="H78"/>
  <c r="G78"/>
  <c r="F77"/>
  <c r="E77"/>
  <c r="H77" s="1"/>
  <c r="D77"/>
  <c r="G77" s="1"/>
  <c r="H76"/>
  <c r="G76"/>
  <c r="H74"/>
  <c r="G74"/>
  <c r="F73"/>
  <c r="E73"/>
  <c r="D73"/>
  <c r="G73" s="1"/>
  <c r="H72"/>
  <c r="G72"/>
  <c r="H70"/>
  <c r="G70"/>
  <c r="F69"/>
  <c r="E69"/>
  <c r="D69"/>
  <c r="G69"/>
  <c r="H68"/>
  <c r="G68"/>
  <c r="F67"/>
  <c r="E67"/>
  <c r="H67"/>
  <c r="D67"/>
  <c r="G67"/>
  <c r="H66"/>
  <c r="G66"/>
  <c r="F65"/>
  <c r="H65"/>
  <c r="E65"/>
  <c r="D65"/>
  <c r="G65"/>
  <c r="H64"/>
  <c r="G64"/>
  <c r="H63"/>
  <c r="G63"/>
  <c r="F62"/>
  <c r="H62"/>
  <c r="E62"/>
  <c r="D62"/>
  <c r="G62"/>
  <c r="H61"/>
  <c r="G61"/>
  <c r="H60"/>
  <c r="G60"/>
  <c r="F59"/>
  <c r="E59"/>
  <c r="D59"/>
  <c r="G59"/>
  <c r="H58"/>
  <c r="G58"/>
  <c r="H57"/>
  <c r="G57"/>
  <c r="F56"/>
  <c r="H56"/>
  <c r="E56"/>
  <c r="D56"/>
  <c r="G56"/>
  <c r="H55"/>
  <c r="G55"/>
  <c r="F54"/>
  <c r="E54"/>
  <c r="D54"/>
  <c r="G54"/>
  <c r="H52"/>
  <c r="G52"/>
  <c r="H51"/>
  <c r="G51"/>
  <c r="F50"/>
  <c r="H50"/>
  <c r="E50"/>
  <c r="D50"/>
  <c r="G50"/>
  <c r="H49"/>
  <c r="G49"/>
  <c r="H48"/>
  <c r="G48"/>
  <c r="F47"/>
  <c r="E47"/>
  <c r="D47"/>
  <c r="G47"/>
  <c r="H46"/>
  <c r="G46"/>
  <c r="H45"/>
  <c r="G45"/>
  <c r="F44"/>
  <c r="E44"/>
  <c r="D44"/>
  <c r="G44"/>
  <c r="H43"/>
  <c r="G43"/>
  <c r="H42"/>
  <c r="G42"/>
  <c r="F41"/>
  <c r="H41"/>
  <c r="E41"/>
  <c r="D41"/>
  <c r="G41"/>
  <c r="H40"/>
  <c r="G40"/>
  <c r="H39"/>
  <c r="G39"/>
  <c r="F38"/>
  <c r="H38"/>
  <c r="E38"/>
  <c r="D38"/>
  <c r="G38"/>
  <c r="H37"/>
  <c r="G37"/>
  <c r="H36"/>
  <c r="G36"/>
  <c r="H35"/>
  <c r="G35"/>
  <c r="F34"/>
  <c r="E34"/>
  <c r="D34"/>
  <c r="G34"/>
  <c r="H33"/>
  <c r="G33"/>
  <c r="H32"/>
  <c r="G32"/>
  <c r="F31"/>
  <c r="H31"/>
  <c r="E31"/>
  <c r="D31"/>
  <c r="H30"/>
  <c r="G30"/>
  <c r="H29"/>
  <c r="G29"/>
  <c r="F28"/>
  <c r="E28"/>
  <c r="D28"/>
  <c r="H27"/>
  <c r="G27"/>
  <c r="H26"/>
  <c r="G26"/>
  <c r="H25"/>
  <c r="G25"/>
  <c r="H24"/>
  <c r="G24"/>
  <c r="F23"/>
  <c r="E23"/>
  <c r="D23"/>
  <c r="G23" s="1"/>
  <c r="H22"/>
  <c r="G22"/>
  <c r="H21"/>
  <c r="G21"/>
  <c r="F20"/>
  <c r="E20"/>
  <c r="D20"/>
  <c r="G20"/>
  <c r="H19"/>
  <c r="G19"/>
  <c r="H18"/>
  <c r="G18"/>
  <c r="H17"/>
  <c r="G17"/>
  <c r="H16"/>
  <c r="G16"/>
  <c r="G15"/>
  <c r="H13"/>
  <c r="G13"/>
  <c r="H12"/>
  <c r="G12"/>
  <c r="H11"/>
  <c r="G11"/>
  <c r="H10"/>
  <c r="G10"/>
  <c r="H107"/>
  <c r="H111"/>
  <c r="G31"/>
  <c r="H44"/>
  <c r="D150"/>
  <c r="H20"/>
  <c r="H54"/>
  <c r="H134"/>
  <c r="H142"/>
  <c r="H114"/>
  <c r="E118"/>
  <c r="H34"/>
  <c r="H47"/>
  <c r="H59"/>
  <c r="H69"/>
  <c r="F118"/>
  <c r="E150"/>
  <c r="H138"/>
  <c r="H140"/>
  <c r="G123"/>
  <c r="H123"/>
  <c r="H23"/>
  <c r="H149"/>
  <c r="D118"/>
  <c r="G118" s="1"/>
  <c r="H82"/>
  <c r="F129"/>
  <c r="G122"/>
  <c r="H128"/>
  <c r="E129"/>
  <c r="H132"/>
  <c r="H15"/>
  <c r="H117"/>
  <c r="H122"/>
  <c r="G128"/>
  <c r="G132"/>
  <c r="E143" i="2"/>
  <c r="F143"/>
  <c r="D143"/>
  <c r="H142"/>
  <c r="H144"/>
  <c r="H146"/>
  <c r="H148"/>
  <c r="G142"/>
  <c r="G144"/>
  <c r="G146"/>
  <c r="G148"/>
  <c r="E141"/>
  <c r="F141"/>
  <c r="D141"/>
  <c r="E139"/>
  <c r="F139"/>
  <c r="D139"/>
  <c r="E137"/>
  <c r="F137"/>
  <c r="G137" s="1"/>
  <c r="D137"/>
  <c r="D135"/>
  <c r="E133"/>
  <c r="F133"/>
  <c r="D133"/>
  <c r="D127"/>
  <c r="H129" i="3"/>
  <c r="G11" i="2"/>
  <c r="G13"/>
  <c r="H140"/>
  <c r="G140"/>
  <c r="H138"/>
  <c r="G138"/>
  <c r="F135"/>
  <c r="E135"/>
  <c r="H134"/>
  <c r="G134"/>
  <c r="H132"/>
  <c r="G132"/>
  <c r="E124"/>
  <c r="H26"/>
  <c r="G26"/>
  <c r="F129"/>
  <c r="E129"/>
  <c r="D129"/>
  <c r="H128"/>
  <c r="G128"/>
  <c r="F127"/>
  <c r="E127"/>
  <c r="H126"/>
  <c r="G126"/>
  <c r="H122"/>
  <c r="H121"/>
  <c r="G118"/>
  <c r="H117"/>
  <c r="G117"/>
  <c r="H116"/>
  <c r="G116"/>
  <c r="H115"/>
  <c r="G115"/>
  <c r="H114"/>
  <c r="G114"/>
  <c r="H113"/>
  <c r="G113"/>
  <c r="G112"/>
  <c r="H111"/>
  <c r="G111"/>
  <c r="H110"/>
  <c r="G110"/>
  <c r="H109"/>
  <c r="G109"/>
  <c r="H107"/>
  <c r="G107"/>
  <c r="H106"/>
  <c r="G106"/>
  <c r="H100"/>
  <c r="G100"/>
  <c r="H84"/>
  <c r="G84"/>
  <c r="H82"/>
  <c r="G82"/>
  <c r="H81"/>
  <c r="G81"/>
  <c r="H80"/>
  <c r="G80"/>
  <c r="H79"/>
  <c r="G79"/>
  <c r="H77"/>
  <c r="H75"/>
  <c r="G75"/>
  <c r="G74"/>
  <c r="H73"/>
  <c r="G73"/>
  <c r="H71"/>
  <c r="G71"/>
  <c r="H69"/>
  <c r="G69"/>
  <c r="H67"/>
  <c r="G67"/>
  <c r="G66"/>
  <c r="H65"/>
  <c r="G65"/>
  <c r="H64"/>
  <c r="G64"/>
  <c r="G63"/>
  <c r="H62"/>
  <c r="G62"/>
  <c r="H61"/>
  <c r="G61"/>
  <c r="G60"/>
  <c r="H59"/>
  <c r="G59"/>
  <c r="H58"/>
  <c r="G58"/>
  <c r="H56"/>
  <c r="G56"/>
  <c r="G55"/>
  <c r="H53"/>
  <c r="G53"/>
  <c r="H52"/>
  <c r="G52"/>
  <c r="H50"/>
  <c r="G50"/>
  <c r="H49"/>
  <c r="G49"/>
  <c r="G48"/>
  <c r="H47"/>
  <c r="G47"/>
  <c r="H46"/>
  <c r="G46"/>
  <c r="H43"/>
  <c r="G43"/>
  <c r="H42"/>
  <c r="G42"/>
  <c r="G41"/>
  <c r="H40"/>
  <c r="G40"/>
  <c r="H39"/>
  <c r="G39"/>
  <c r="G38"/>
  <c r="H37"/>
  <c r="G37"/>
  <c r="H36"/>
  <c r="G36"/>
  <c r="H35"/>
  <c r="G35"/>
  <c r="G34"/>
  <c r="H33"/>
  <c r="G33"/>
  <c r="H32"/>
  <c r="G32"/>
  <c r="G31"/>
  <c r="H30"/>
  <c r="G30"/>
  <c r="H29"/>
  <c r="G29"/>
  <c r="H27"/>
  <c r="G27"/>
  <c r="G25"/>
  <c r="H24"/>
  <c r="H22"/>
  <c r="G22"/>
  <c r="H21"/>
  <c r="G21"/>
  <c r="H19"/>
  <c r="G19"/>
  <c r="H18"/>
  <c r="G18"/>
  <c r="H17"/>
  <c r="G17"/>
  <c r="H16"/>
  <c r="G16"/>
  <c r="H15"/>
  <c r="H13"/>
  <c r="H12"/>
  <c r="H11"/>
  <c r="G23"/>
  <c r="G68"/>
  <c r="G57"/>
  <c r="G70"/>
  <c r="H31"/>
  <c r="H66"/>
  <c r="H55"/>
  <c r="H78"/>
  <c r="H68"/>
  <c r="H57"/>
  <c r="H41"/>
  <c r="H23"/>
  <c r="H34"/>
  <c r="H38"/>
  <c r="H48"/>
  <c r="H51"/>
  <c r="H60"/>
  <c r="H63"/>
  <c r="H70"/>
  <c r="H74"/>
  <c r="F119"/>
  <c r="H108"/>
  <c r="H112"/>
  <c r="H83"/>
  <c r="G108"/>
  <c r="H118"/>
  <c r="G129"/>
  <c r="G51"/>
  <c r="F130"/>
  <c r="H127"/>
  <c r="F96" i="3"/>
  <c r="G15" i="4"/>
  <c r="H45"/>
  <c r="G45"/>
  <c r="G55"/>
  <c r="H55"/>
  <c r="H60"/>
  <c r="E96" i="3"/>
  <c r="E96" i="2"/>
  <c r="H92"/>
  <c r="H15" i="4"/>
  <c r="H41"/>
  <c r="G41"/>
  <c r="G57"/>
  <c r="H57"/>
  <c r="D89" i="2"/>
  <c r="E97" i="4"/>
  <c r="F20" i="2"/>
  <c r="H20" s="1"/>
  <c r="H31" i="4"/>
  <c r="H38"/>
  <c r="H88" i="2"/>
  <c r="H96" i="4"/>
  <c r="H89"/>
  <c r="H28"/>
  <c r="H25" i="2"/>
  <c r="F28"/>
  <c r="G28" s="1"/>
  <c r="G28" i="4"/>
  <c r="E127"/>
  <c r="H126"/>
  <c r="H125"/>
  <c r="H87" i="2"/>
  <c r="H83" i="4"/>
  <c r="G83"/>
  <c r="F97"/>
  <c r="G24" i="2"/>
  <c r="K14" l="1"/>
  <c r="D96" i="3"/>
  <c r="H137" i="2"/>
  <c r="H136"/>
  <c r="H116" i="4"/>
  <c r="D129" i="3"/>
  <c r="G129" s="1"/>
  <c r="F149" i="4"/>
  <c r="H127"/>
  <c r="G127"/>
  <c r="D78" i="2"/>
  <c r="G78" s="1"/>
  <c r="G93"/>
  <c r="G77"/>
  <c r="D149" i="4"/>
  <c r="G136" i="3"/>
  <c r="G138"/>
  <c r="G28"/>
  <c r="H118"/>
  <c r="F124" i="2"/>
  <c r="H123"/>
  <c r="G127"/>
  <c r="G121"/>
  <c r="M15"/>
  <c r="D45"/>
  <c r="E45"/>
  <c r="E97" s="1"/>
  <c r="E105"/>
  <c r="H126" i="3"/>
  <c r="E149" i="4"/>
  <c r="H149" s="1"/>
  <c r="G12" i="2"/>
  <c r="D15"/>
  <c r="G15" s="1"/>
  <c r="H149"/>
  <c r="D130"/>
  <c r="G83"/>
  <c r="F150"/>
  <c r="H93"/>
  <c r="H91"/>
  <c r="H90"/>
  <c r="G134" i="3"/>
  <c r="G140"/>
  <c r="H136"/>
  <c r="H133" i="2"/>
  <c r="H14"/>
  <c r="H129"/>
  <c r="M17"/>
  <c r="L15"/>
  <c r="F45"/>
  <c r="F150" i="3"/>
  <c r="G150" s="1"/>
  <c r="G95" i="2"/>
  <c r="H95" i="4"/>
  <c r="H95" i="2"/>
  <c r="H89"/>
  <c r="F96"/>
  <c r="G89"/>
  <c r="H97" i="4"/>
  <c r="G97"/>
  <c r="G149"/>
  <c r="G96"/>
  <c r="H96" i="3"/>
  <c r="H73"/>
  <c r="H101" i="2"/>
  <c r="G101"/>
  <c r="H103"/>
  <c r="G103"/>
  <c r="H28"/>
  <c r="G130"/>
  <c r="E130"/>
  <c r="H141"/>
  <c r="K13"/>
  <c r="K17"/>
  <c r="L18"/>
  <c r="G91"/>
  <c r="H28" i="3"/>
  <c r="E151"/>
  <c r="D105" i="2"/>
  <c r="H135"/>
  <c r="G133"/>
  <c r="G141"/>
  <c r="H124"/>
  <c r="G135"/>
  <c r="G139"/>
  <c r="H139"/>
  <c r="G143"/>
  <c r="G147"/>
  <c r="G145"/>
  <c r="H143"/>
  <c r="F151"/>
  <c r="D150"/>
  <c r="G150" s="1"/>
  <c r="E150"/>
  <c r="H150" s="1"/>
  <c r="H130"/>
  <c r="G85"/>
  <c r="H85"/>
  <c r="G96" i="3"/>
  <c r="G92" i="2"/>
  <c r="D96"/>
  <c r="G123"/>
  <c r="D124"/>
  <c r="G124" s="1"/>
  <c r="G20"/>
  <c r="D151" i="3" l="1"/>
  <c r="D151" i="2"/>
  <c r="G151" s="1"/>
  <c r="H105"/>
  <c r="E119"/>
  <c r="H119" s="1"/>
  <c r="E151"/>
  <c r="H151" s="1"/>
  <c r="F97"/>
  <c r="H97" s="1"/>
  <c r="H45"/>
  <c r="G45"/>
  <c r="H150" i="3"/>
  <c r="F151"/>
  <c r="H96" i="2"/>
  <c r="G105"/>
  <c r="D119"/>
  <c r="G119" s="1"/>
  <c r="G96"/>
  <c r="D97"/>
  <c r="E152" l="1"/>
  <c r="G97"/>
  <c r="F152"/>
  <c r="G151" i="3"/>
  <c r="H151"/>
  <c r="D152" i="2"/>
  <c r="H152" l="1"/>
  <c r="G152"/>
</calcChain>
</file>

<file path=xl/sharedStrings.xml><?xml version="1.0" encoding="utf-8"?>
<sst xmlns="http://schemas.openxmlformats.org/spreadsheetml/2006/main" count="732" uniqueCount="205">
  <si>
    <t>ОТЧЕТ</t>
  </si>
  <si>
    <t>№ п/п</t>
  </si>
  <si>
    <t>Наименование мероприятия</t>
  </si>
  <si>
    <t>Утвержденные лимиты</t>
  </si>
  <si>
    <t>Финансирование</t>
  </si>
  <si>
    <t>Кассовый расход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</si>
  <si>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</si>
  <si>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</si>
  <si>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</si>
  <si>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</si>
  <si>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</si>
  <si>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</si>
  <si>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</si>
  <si>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</si>
  <si>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</si>
  <si>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</si>
  <si>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</si>
  <si>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</si>
  <si>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</si>
  <si>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</si>
  <si>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ИТОГО</t>
  </si>
  <si>
    <t xml:space="preserve">          </t>
  </si>
  <si>
    <t>КБК</t>
  </si>
  <si>
    <t>Остаток от лимитов</t>
  </si>
  <si>
    <t>Остаток от финансирования</t>
  </si>
  <si>
    <t>15.</t>
  </si>
  <si>
    <t>16.</t>
  </si>
  <si>
    <t>17.</t>
  </si>
  <si>
    <t>18.</t>
  </si>
  <si>
    <t xml:space="preserve">Организация общественных работ, временного трудоустройства работников, находящихся под угрозой увольнения </t>
  </si>
  <si>
    <t>Опережающее профессиональное обучение работников, находящихся под угрозой увольнения</t>
  </si>
  <si>
    <t>занятости населения на 2014-2020 годы»</t>
  </si>
  <si>
    <t>ВСЕГО ПО ПОДПРОГРАММЕ 1</t>
  </si>
  <si>
    <t>19.</t>
  </si>
  <si>
    <t>20.</t>
  </si>
  <si>
    <t>Социальные выплаты безработным гражданам</t>
  </si>
  <si>
    <t>Подпрограмма 2 «Развитие институтов рынка труда».</t>
  </si>
  <si>
    <t>Подпрограмма 1 «Активная политика занятости населения и социальная поддержка безработных граждан»</t>
  </si>
  <si>
    <t>Организация проведения специальной оценки условий труда индивидуальными предпринимателями</t>
  </si>
  <si>
    <t>Организация смотра-конкурса по номинациям: «Лучшая организация по охране труда», «Лучший специалист по охране труда»</t>
  </si>
  <si>
    <t>Опережающее профессиональное обучение женщин, работающих во вредных и тяжелых условиях труда, включая обучение в другой местности</t>
  </si>
  <si>
    <t>Пропаганда с использованием средств массовой информации выставок, семинаров, вопросов обеспечения прав граждан на здоровье           и безопасные условия труда, освещение проблем безопасности и гигиены труда, социальной защиты работников, информирование организаций по вопросам охраны труда через электронные средства массовой информации, официальный сайт Государственного комитета Псковской области по труду     и занятости населения</t>
  </si>
  <si>
    <t>ВСЕГО ПО ПОДПРОГРАММЕ 2</t>
  </si>
  <si>
    <t>ВСЕГО ПО ПОДПРОГРАММЕ 3</t>
  </si>
  <si>
    <t>ВСЕГО ПО ПОДПРОГРАММЕ 4</t>
  </si>
  <si>
    <t>Подпрограмма 4 «Обеспечение реализации Государственной программы Псковской области «Содействие занятости населения на 2014-2020 годы»</t>
  </si>
  <si>
    <t>Обеспечение деятельности Государственного комитета Псковской области по труду и занятости населения</t>
  </si>
  <si>
    <t xml:space="preserve">ВСЕГО ПО ГОСПОДПРОГРАММЕ </t>
  </si>
  <si>
    <t>Подпрограмма 3 «Внешняя трудовая миграция»</t>
  </si>
  <si>
    <t>21.</t>
  </si>
  <si>
    <t>22.</t>
  </si>
  <si>
    <t xml:space="preserve"> в приказ № 8 от 14 января 2014 г. "Об утверждении положения о порядке финансирования</t>
  </si>
  <si>
    <t xml:space="preserve">Возмещение организациям с численностью работающих инвалидов более 50 процентов от общей численности работников затрат по оплате труда инвалидов </t>
  </si>
  <si>
    <t xml:space="preserve">Обеспечение временно-социально-бытового обустройства лиц, вынужденно покинувших территорию Украины </t>
  </si>
  <si>
    <t>Организация и проведение регионального этапа Всероссийского конкурса профессионального мастерства «Лучший по профессии"</t>
  </si>
  <si>
    <t>Приложение к приказу № 181 от 31.12.2015г. "О внесении изменений</t>
  </si>
  <si>
    <t>мероприятий Государственной программы Псковской области «Содействие</t>
  </si>
  <si>
    <t>ВСЕГО ПО ПОДПРОГРАММЕ 6</t>
  </si>
  <si>
    <t>Информационно-аналитическое и методическое обеспечение реализации мероприятий в целях оперативной координации действий органов исполнительной власти Псковской области, участвующих в осуществлении меропритий, а также организация обучения (переквалификация) специалистов (в том числе проведение межведомственных совещаний, конференций, методических семинаров по вопросам реализации мероприятий)</t>
  </si>
  <si>
    <t>Создание государственного бюджетного учреждения Псковской области "Центр временного размещения" на свободных площадях 2, 4 этажей помещения по адресу: Псковская область, г. Невель, ул. Интернациональная, д. 4а</t>
  </si>
  <si>
    <t>Организация  временного трудоустройства несовершеннолетних     граждан  в возрасте  от 14 до 18 лет в свободное от учебы время      15.01.00</t>
  </si>
  <si>
    <t>Организация ярмарок вакансий и учебных рабочих мест              15.02.00</t>
  </si>
  <si>
    <t>Информирование населения и работодателей о положении на рынке труда                                                                                15.03.00</t>
  </si>
  <si>
    <t>Организация проведения оплачиваемых общественных работ        15.04.00</t>
  </si>
  <si>
    <t>Организация временного  трудоустройства  безработных граждан, испытывающие трудности в поиске работы                             15.05.00</t>
  </si>
  <si>
    <t>Социальная адаптация безработных граждан на рынке труда         15.06.00</t>
  </si>
  <si>
    <t>Оказание содействия самозанятости безработных граждан, в т ч.оказание финансовой помощи безработным гражданам на подготовку документов, предоставляемых при государственной регистрации юридических лиц и индивидуальных предпринимателей   15.07.00</t>
  </si>
  <si>
    <t>Организация временного  трудоустройства  безработных граждан  в возрасте от 18 до 20 лет, имеющих среднее профессиональное образование и ищущих работу впервые                                 15.08.00</t>
  </si>
  <si>
    <t xml:space="preserve">Подпрограмма 6 «Оказание содействия добровольному переселению в Псковскую область соотечественников, проживающих за рубежом, на 2014-2020 годы»
</t>
  </si>
  <si>
    <t>Профессиональное обучение и дополнительное профессиональное образование  безработных граждан                                              15.09.00</t>
  </si>
  <si>
    <t>Организация профессиональной ориентации граждан                      15.10.00</t>
  </si>
  <si>
    <t>Содействие безработным гражданам в переезде и безработным гражданм и членам их семей в переселении в другую местность для трудоустройства                                                                       15.11.00</t>
  </si>
  <si>
    <t>Профессиональное обучение женщин в период отпуска по уходу за ребенком до достижения им возраста трех лет, незанятых граждан, которым в соответствием с законодательством назначена пенсия по старости                                                                             15.13.00</t>
  </si>
  <si>
    <t>86604010610299990244 р221д000</t>
  </si>
  <si>
    <t>86604010610299990244 р226д000</t>
  </si>
  <si>
    <t>86604010610299990321 р262д000</t>
  </si>
  <si>
    <t>86604010610299990810 р242д000</t>
  </si>
  <si>
    <t>86604010610299990244 р222д000</t>
  </si>
  <si>
    <t>86604010610299990244 р224д000</t>
  </si>
  <si>
    <t>86604010610299990244 р340д000</t>
  </si>
  <si>
    <t>86604010610499990244 р222д000</t>
  </si>
  <si>
    <t>86604010610499990244 р226д000</t>
  </si>
  <si>
    <t>Оказание единовременной финансовой помощи при государственной регистрации в качестве юридического лица, индивидуального предпринимателя либо крестьянского (фермерского) хозяйства 15.14.00</t>
  </si>
  <si>
    <t>Организация стажировки выпускников образовательных учреждений в целях приобретения ими опыта работы                                        15.15.00</t>
  </si>
  <si>
    <t>Организация содействия трудоустройству родителей, воспитывающих детей-инвалидов                                                                      15.16.00</t>
  </si>
  <si>
    <t>Организацию содействия трудоустройству многодетных родителей 15.17.00</t>
  </si>
  <si>
    <t>Организация временного трудоустройства несовершеннолетних граждан в возрасте от 14 до 18 лет, относящихся к категории детей, находящихся в трудной жизненной ситуации (стоящих на учете в комиссии по делам несовершеннолетних)                                    15.20.00</t>
  </si>
  <si>
    <t>86604010610499990810 р242д000</t>
  </si>
  <si>
    <t>86604010610499990810 р241д000</t>
  </si>
  <si>
    <t>Организация временного трудоустройства граждан, испытывающих трудности в поиске работы, из числа лиц, освобожденных из учреждений, исполняющих наказание в виде лишения свободы и осужденных к наказаниям и мерам уголовно-правового характера без изоляции от общества                                                              15.21.00</t>
  </si>
  <si>
    <t>86604010610460800810 р242д000</t>
  </si>
  <si>
    <t>86610030610352900244 381 р226д000</t>
  </si>
  <si>
    <t>86610030610352900321 381 р262д000</t>
  </si>
  <si>
    <t>86610030610352900340 381 р290д000</t>
  </si>
  <si>
    <t>86610030610352900570 381 р251д000</t>
  </si>
  <si>
    <t>86604120620799990244 р290д000</t>
  </si>
  <si>
    <t>86604120620799990244 р340д000</t>
  </si>
  <si>
    <t>86604120620799990360 р290д000</t>
  </si>
  <si>
    <t>86604120620799990244 р226д000</t>
  </si>
  <si>
    <t>86604120620599990244 р226д000</t>
  </si>
  <si>
    <t>86604010640100170</t>
  </si>
  <si>
    <t>86604010640100700</t>
  </si>
  <si>
    <t>86604010660400700244 р225д000</t>
  </si>
  <si>
    <t>86604010660400700244 р223д000</t>
  </si>
  <si>
    <t>86604010660400700851 р290д000</t>
  </si>
  <si>
    <t>86604010660400700852 р290д000</t>
  </si>
  <si>
    <t>86604010660400700244 р226д000</t>
  </si>
  <si>
    <t>свод</t>
  </si>
  <si>
    <t>Государственный комитет Псковской области по труду и занятости населения</t>
  </si>
  <si>
    <t>Организация  временного трудоустройства несовершеннолетних     граждан  в возрасте  от 14 до 18 лет в свободное от учебы время       15.01.00</t>
  </si>
  <si>
    <t>86604010610243040540 р251д000</t>
  </si>
  <si>
    <t>86604010610443040540 р251д000</t>
  </si>
  <si>
    <t>_______________</t>
  </si>
  <si>
    <t>86604120630399990244 р340д000</t>
  </si>
  <si>
    <t>02/244/226</t>
  </si>
  <si>
    <t>02/321/262</t>
  </si>
  <si>
    <t>02/810/242</t>
  </si>
  <si>
    <t>04/244/226</t>
  </si>
  <si>
    <t>02/244/340</t>
  </si>
  <si>
    <t>Содействие безработным гражданам в переезде и безработным гражданм и членам их семей в переселении в другую местность для трудоустройства                                                                       15.12.00</t>
  </si>
  <si>
    <t>Организация общественных работ, временного трудоустройства работников, находящихся под угрозой увольнения 15.18.00</t>
  </si>
  <si>
    <t>Опережающее профессиональное обучение работников, находящихся под угрозой увольнения  15.19.00</t>
  </si>
  <si>
    <t>86604010610299990244 р221д0000</t>
  </si>
  <si>
    <t>86604010610299990244 р226д0000</t>
  </si>
  <si>
    <t>86604010610299990321 р262д0000</t>
  </si>
  <si>
    <t>86604010610299990810 р242д0000</t>
  </si>
  <si>
    <t>86604010610243040540 р251д0000</t>
  </si>
  <si>
    <t>86604010610299990244 р222д0000</t>
  </si>
  <si>
    <t>86604010610299990244 р224д0000</t>
  </si>
  <si>
    <t>86604010610299990244 р340д0000</t>
  </si>
  <si>
    <t>86604010610499990244 р222д0000</t>
  </si>
  <si>
    <t>86604010610499990244 р226д0000</t>
  </si>
  <si>
    <t>86604010610443040540 р251д0000</t>
  </si>
  <si>
    <t>86604010610499990810 р241д0000</t>
  </si>
  <si>
    <t>86604010610499990810 р242д0000</t>
  </si>
  <si>
    <t>86610030610352900244 381 р226д0000</t>
  </si>
  <si>
    <t>86610030610352900321 381 р262д0000</t>
  </si>
  <si>
    <t>86610030610352900340 381 р290д0000</t>
  </si>
  <si>
    <t>86610030610352900570 381 р251д0000</t>
  </si>
  <si>
    <t>86604010610460800810 р242д0000</t>
  </si>
  <si>
    <t>86604120620799990244 р290д0000</t>
  </si>
  <si>
    <t>86604120620799990360 р290д0000</t>
  </si>
  <si>
    <t>86604120620599990244 р226д0000</t>
  </si>
  <si>
    <t>86604120620799990244 р226д0000</t>
  </si>
  <si>
    <t>86604120620799990244 р340д0000</t>
  </si>
  <si>
    <t>86601130630452240810 р241д0000</t>
  </si>
  <si>
    <t>Государственное казенное учреждения Псковской области "Областной центр занятости населения"</t>
  </si>
  <si>
    <t>В.Е. Лаптев</t>
  </si>
  <si>
    <t>Главный бухгалтер</t>
  </si>
  <si>
    <t>М.В. Охохонина</t>
  </si>
  <si>
    <t>Директор</t>
  </si>
  <si>
    <t>Компенсация затрат на прохождение обязательных медицинских осмотров (обследований) для получения разрешения на временное проживание</t>
  </si>
  <si>
    <t>Компенсация затрат на признание иностранных документов              об образовании на территории Российской Федерации (нострификация)</t>
  </si>
  <si>
    <t>Компесация затрат на обучение другим специальностям по направлению ГКУ ПО ОЦЗН</t>
  </si>
  <si>
    <t>Компенсация до 50% стоимости найма (аренды) жилья по месту временного пребывания, а для участников Государственной программы соотечественников и членов их семей, имеющих ученую степень, ученое звание, - до 100 %, подтверждающих соответствующими документами (не более 6 месяцев)</t>
  </si>
  <si>
    <t>Выплата материальной помощи в размере не более 20000 руб.             в расчете на участника Государственной программы соотечественников и на всех членов его  семьи, указанных в свидетельстве</t>
  </si>
  <si>
    <t>Выплата материальной помощи в размере не более 20000 руб. в расчете на участника Государственной программы соотечественников и на всех членов его  семьи, указанных в свидетельстве</t>
  </si>
  <si>
    <t>86604010660400700853 р290д000</t>
  </si>
  <si>
    <t>Начальник финансово-бухгалтерского отдела:</t>
  </si>
  <si>
    <t>Н.В. Бухмиллер</t>
  </si>
  <si>
    <t>86604120620299990244 р226д000</t>
  </si>
  <si>
    <t>80504120620299990612 р226д000</t>
  </si>
  <si>
    <t>82004120620299990612 р241д000</t>
  </si>
  <si>
    <t>84904120620299990612 р226д000</t>
  </si>
  <si>
    <t>86603110660250860321 р262д000</t>
  </si>
  <si>
    <t>23.</t>
  </si>
  <si>
    <t>ВЦП "О дополнительных мероприятиях в сфере занятости населения, направленных на снижение напряженности на рынке труда Псковской области, на 2016 год"</t>
  </si>
  <si>
    <t>Опережающее профессиональное обучение и стажировка (в том числе в другой местности) работников организаций, находящихся под риском увольнения, а также принятых на постоянную работу работников, уволенных из иных организаций в связи с ликвидацией либо сокращением численности или штата работников, и безработных граждан</t>
  </si>
  <si>
    <t>Возмещение работодателям, реализующим программы развития организации (в том числе программы, направленные на импортозамещение, инновации, развитие персонала), расходов на частичную оплату труда работников, уволенных из иных организаций в связи с ликвидацией либо сокращением численности или штата работников, выпускников профессиональных образовательных организаций</t>
  </si>
  <si>
    <t>Возмещение работодателям затрат, связанных с трудоустройством инвалидов, включая адаптацию на рабочем месте и наставничеств</t>
  </si>
  <si>
    <t>86604010610554700810 р242д0000</t>
  </si>
  <si>
    <t>866040106105R4700810 р242д0000</t>
  </si>
  <si>
    <t>ИТОГО по ВЦП</t>
  </si>
  <si>
    <t xml:space="preserve">Обеспечение деятельности государственного казенного учреждения Псковской области Областного центра занятости населения </t>
  </si>
  <si>
    <t>86604010610299990360 р222д0000</t>
  </si>
  <si>
    <t>.4010610299990244-226</t>
  </si>
  <si>
    <t>финансирование</t>
  </si>
  <si>
    <t>касса</t>
  </si>
  <si>
    <t>по ввыписке</t>
  </si>
  <si>
    <t>разница</t>
  </si>
  <si>
    <t>.4010610299990321-262</t>
  </si>
  <si>
    <t>.4010610299990810-242</t>
  </si>
  <si>
    <t>.4010610299990244-340</t>
  </si>
  <si>
    <t>.4010610499990244-226</t>
  </si>
  <si>
    <t>.4010610499990810-242</t>
  </si>
  <si>
    <t>.4010610499990810-241</t>
  </si>
  <si>
    <t>исп.Громова Н.Ю.</t>
  </si>
  <si>
    <t>999-017</t>
  </si>
  <si>
    <t>по выписке</t>
  </si>
  <si>
    <t>31466</t>
  </si>
  <si>
    <t>85104120620299990612 р226д000</t>
  </si>
  <si>
    <t>01/540/251</t>
  </si>
  <si>
    <t>6967458,22</t>
  </si>
  <si>
    <t>Председатель Комитета:</t>
  </si>
  <si>
    <t>С.К. Аржаников</t>
  </si>
  <si>
    <t>7378438,24</t>
  </si>
  <si>
    <t>679757,05</t>
  </si>
  <si>
    <t>754312,55</t>
  </si>
  <si>
    <t>420606,91</t>
  </si>
  <si>
    <t>86604120620299990244 р226д0000</t>
  </si>
  <si>
    <t xml:space="preserve">об использовании средств по Государственной программе Псковской области «Содействие занятости населения                                                на 2014-2020 годы» за январь - декабрь 2016 года </t>
  </si>
  <si>
    <t xml:space="preserve">об использовании средств по Государственной программе Псковской области «Содействие занятости населения                                                на 2014-20120 годы» за январь - декабрь 2016 года </t>
  </si>
  <si>
    <t>0610443040/540/251</t>
  </si>
  <si>
    <t>04/810/241</t>
  </si>
  <si>
    <t>04/810/242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</si>
</sst>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 CYR"/>
    </font>
    <font>
      <b/>
      <sz val="14"/>
      <name val="Times New Roman"/>
      <family val="1"/>
      <charset val="204"/>
    </font>
    <font>
      <sz val="9"/>
      <name val="Times New Roman CYR"/>
    </font>
    <font>
      <b/>
      <i/>
      <sz val="10"/>
      <name val="Times New Roman CYR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Arial Cyr"/>
      <charset val="204"/>
    </font>
    <font>
      <sz val="14"/>
      <name val="Arial Cyr"/>
      <charset val="204"/>
    </font>
    <font>
      <i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0"/>
      <name val="Arial Cyr"/>
      <charset val="204"/>
    </font>
    <font>
      <sz val="8"/>
      <name val="Arial Cyr"/>
      <charset val="204"/>
    </font>
    <font>
      <sz val="10"/>
      <color rgb="FF000000"/>
      <name val="Arial Cyr"/>
      <family val="2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28" fillId="0" borderId="12">
      <alignment horizontal="right" vertical="top" shrinkToFit="1"/>
    </xf>
  </cellStyleXfs>
  <cellXfs count="237">
    <xf numFmtId="0" fontId="0" fillId="0" borderId="0" xfId="0"/>
    <xf numFmtId="49" fontId="7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  <protection hidden="1"/>
    </xf>
    <xf numFmtId="4" fontId="9" fillId="0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  <protection hidden="1"/>
    </xf>
    <xf numFmtId="49" fontId="7" fillId="2" borderId="1" xfId="0" applyNumberFormat="1" applyFont="1" applyFill="1" applyBorder="1" applyAlignment="1">
      <alignment horizontal="lef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wrapText="1"/>
    </xf>
    <xf numFmtId="0" fontId="1" fillId="2" borderId="0" xfId="0" applyFont="1" applyFill="1"/>
    <xf numFmtId="4" fontId="13" fillId="2" borderId="1" xfId="0" applyNumberFormat="1" applyFont="1" applyFill="1" applyBorder="1" applyAlignment="1" applyProtection="1">
      <alignment horizontal="right" vertical="top" wrapText="1"/>
      <protection hidden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" fontId="1" fillId="2" borderId="0" xfId="0" applyNumberFormat="1" applyFont="1" applyFill="1" applyBorder="1" applyAlignment="1">
      <alignment horizontal="right" vertical="top" wrapText="1"/>
    </xf>
    <xf numFmtId="4" fontId="13" fillId="2" borderId="0" xfId="0" applyNumberFormat="1" applyFont="1" applyFill="1" applyBorder="1" applyAlignment="1">
      <alignment horizontal="right" vertical="top" wrapText="1"/>
    </xf>
    <xf numFmtId="4" fontId="9" fillId="2" borderId="0" xfId="0" applyNumberFormat="1" applyFont="1" applyFill="1" applyBorder="1" applyAlignment="1">
      <alignment horizontal="right" vertical="top" wrapText="1"/>
    </xf>
    <xf numFmtId="4" fontId="6" fillId="2" borderId="0" xfId="0" applyNumberFormat="1" applyFont="1" applyFill="1" applyBorder="1" applyAlignment="1">
      <alignment horizontal="right" vertical="top" wrapText="1"/>
    </xf>
    <xf numFmtId="4" fontId="9" fillId="2" borderId="0" xfId="0" applyNumberFormat="1" applyFont="1" applyFill="1" applyBorder="1" applyAlignment="1" applyProtection="1">
      <alignment horizontal="right" vertical="top" wrapText="1"/>
      <protection hidden="1"/>
    </xf>
    <xf numFmtId="4" fontId="13" fillId="2" borderId="0" xfId="0" applyNumberFormat="1" applyFont="1" applyFill="1" applyBorder="1" applyAlignment="1" applyProtection="1">
      <alignment horizontal="right" vertical="top" wrapText="1"/>
      <protection hidden="1"/>
    </xf>
    <xf numFmtId="4" fontId="6" fillId="2" borderId="0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0" fillId="2" borderId="0" xfId="0" applyFont="1" applyFill="1"/>
    <xf numFmtId="0" fontId="0" fillId="0" borderId="0" xfId="0" applyFont="1"/>
    <xf numFmtId="0" fontId="14" fillId="2" borderId="0" xfId="0" applyFont="1" applyFill="1" applyBorder="1" applyAlignment="1">
      <alignment horizontal="center" wrapText="1"/>
    </xf>
    <xf numFmtId="0" fontId="3" fillId="2" borderId="0" xfId="0" applyFont="1" applyFill="1"/>
    <xf numFmtId="0" fontId="16" fillId="2" borderId="0" xfId="0" applyFont="1" applyFill="1"/>
    <xf numFmtId="0" fontId="16" fillId="0" borderId="0" xfId="0" applyFont="1"/>
    <xf numFmtId="4" fontId="13" fillId="0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0" fillId="2" borderId="0" xfId="0" applyFont="1" applyFill="1"/>
    <xf numFmtId="0" fontId="11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49" fontId="22" fillId="0" borderId="1" xfId="0" applyNumberFormat="1" applyFont="1" applyFill="1" applyBorder="1" applyAlignment="1">
      <alignment horizontal="left" vertical="top" wrapText="1"/>
    </xf>
    <xf numFmtId="49" fontId="22" fillId="2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22" fillId="2" borderId="0" xfId="0" applyFont="1" applyFill="1"/>
    <xf numFmtId="0" fontId="24" fillId="2" borderId="0" xfId="0" applyFont="1" applyFill="1" applyBorder="1" applyAlignment="1">
      <alignment horizontal="center" wrapText="1"/>
    </xf>
    <xf numFmtId="0" fontId="22" fillId="0" borderId="0" xfId="0" applyFont="1" applyFill="1"/>
    <xf numFmtId="0" fontId="13" fillId="2" borderId="0" xfId="0" applyFont="1" applyFill="1" applyBorder="1" applyAlignment="1">
      <alignment horizontal="center" wrapText="1"/>
    </xf>
    <xf numFmtId="4" fontId="1" fillId="2" borderId="0" xfId="0" applyNumberFormat="1" applyFont="1" applyFill="1"/>
    <xf numFmtId="0" fontId="25" fillId="2" borderId="1" xfId="0" applyFont="1" applyFill="1" applyBorder="1" applyAlignment="1">
      <alignment horizontal="center" vertical="top" wrapText="1"/>
    </xf>
    <xf numFmtId="0" fontId="25" fillId="2" borderId="0" xfId="0" applyFont="1" applyFill="1" applyBorder="1" applyAlignment="1">
      <alignment horizontal="center" vertical="top" wrapText="1"/>
    </xf>
    <xf numFmtId="0" fontId="25" fillId="2" borderId="0" xfId="0" applyFont="1" applyFill="1"/>
    <xf numFmtId="0" fontId="3" fillId="2" borderId="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wrapText="1"/>
    </xf>
    <xf numFmtId="49" fontId="22" fillId="2" borderId="7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5" fillId="2" borderId="0" xfId="0" applyFont="1" applyFill="1" applyBorder="1"/>
    <xf numFmtId="4" fontId="3" fillId="0" borderId="0" xfId="0" applyNumberFormat="1" applyFont="1" applyFill="1" applyBorder="1"/>
    <xf numFmtId="4" fontId="3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/>
    <xf numFmtId="0" fontId="3" fillId="2" borderId="1" xfId="0" applyFont="1" applyFill="1" applyBorder="1"/>
    <xf numFmtId="0" fontId="22" fillId="2" borderId="1" xfId="0" applyFont="1" applyFill="1" applyBorder="1"/>
    <xf numFmtId="49" fontId="3" fillId="2" borderId="0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  <protection hidden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/>
    <xf numFmtId="0" fontId="11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2" borderId="0" xfId="0" applyFont="1" applyFill="1" applyBorder="1"/>
    <xf numFmtId="4" fontId="13" fillId="2" borderId="0" xfId="0" applyNumberFormat="1" applyFont="1" applyFill="1" applyBorder="1" applyAlignment="1">
      <alignment horizontal="center" vertical="center" wrapText="1"/>
    </xf>
    <xf numFmtId="4" fontId="29" fillId="3" borderId="1" xfId="0" applyNumberFormat="1" applyFont="1" applyFill="1" applyBorder="1" applyAlignment="1">
      <alignment horizontal="right" vertical="top" wrapText="1"/>
    </xf>
    <xf numFmtId="4" fontId="9" fillId="3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/>
    <xf numFmtId="0" fontId="1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11" fillId="3" borderId="0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" fontId="1" fillId="3" borderId="0" xfId="0" applyNumberFormat="1" applyFont="1" applyFill="1" applyBorder="1" applyAlignment="1">
      <alignment horizontal="right" vertical="top" wrapText="1"/>
    </xf>
    <xf numFmtId="4" fontId="0" fillId="3" borderId="0" xfId="0" applyNumberFormat="1" applyFill="1"/>
    <xf numFmtId="4" fontId="0" fillId="3" borderId="0" xfId="0" applyNumberFormat="1" applyFont="1" applyFill="1"/>
    <xf numFmtId="49" fontId="0" fillId="3" borderId="0" xfId="0" applyNumberFormat="1" applyFill="1" applyAlignment="1">
      <alignment horizontal="center"/>
    </xf>
    <xf numFmtId="0" fontId="5" fillId="3" borderId="4" xfId="0" applyFont="1" applyFill="1" applyBorder="1" applyAlignment="1">
      <alignment horizontal="left" vertical="top" wrapText="1"/>
    </xf>
    <xf numFmtId="4" fontId="0" fillId="3" borderId="0" xfId="0" applyNumberFormat="1" applyFill="1" applyAlignment="1">
      <alignment horizontal="right"/>
    </xf>
    <xf numFmtId="4" fontId="0" fillId="3" borderId="0" xfId="0" applyNumberFormat="1" applyFont="1" applyFill="1" applyAlignment="1">
      <alignment horizontal="right"/>
    </xf>
    <xf numFmtId="4" fontId="13" fillId="3" borderId="1" xfId="0" applyNumberFormat="1" applyFont="1" applyFill="1" applyBorder="1" applyAlignment="1">
      <alignment horizontal="right" vertical="top" wrapText="1"/>
    </xf>
    <xf numFmtId="4" fontId="26" fillId="3" borderId="0" xfId="0" applyNumberFormat="1" applyFont="1" applyFill="1" applyAlignment="1">
      <alignment horizontal="right"/>
    </xf>
    <xf numFmtId="4" fontId="26" fillId="3" borderId="0" xfId="0" applyNumberFormat="1" applyFont="1" applyFill="1"/>
    <xf numFmtId="4" fontId="9" fillId="3" borderId="0" xfId="0" applyNumberFormat="1" applyFont="1" applyFill="1" applyBorder="1" applyAlignment="1">
      <alignment horizontal="right" vertical="top" wrapText="1"/>
    </xf>
    <xf numFmtId="49" fontId="22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wrapText="1"/>
    </xf>
    <xf numFmtId="4" fontId="6" fillId="3" borderId="1" xfId="0" applyNumberFormat="1" applyFont="1" applyFill="1" applyBorder="1" applyAlignment="1">
      <alignment horizontal="right" vertical="top" wrapText="1"/>
    </xf>
    <xf numFmtId="4" fontId="6" fillId="3" borderId="0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7" fillId="3" borderId="0" xfId="0" applyNumberFormat="1" applyFont="1" applyFill="1" applyBorder="1" applyAlignment="1">
      <alignment horizontal="left" vertical="top" wrapText="1"/>
    </xf>
    <xf numFmtId="0" fontId="0" fillId="3" borderId="0" xfId="0" applyFill="1" applyBorder="1"/>
    <xf numFmtId="4" fontId="13" fillId="3" borderId="0" xfId="0" applyNumberFormat="1" applyFont="1" applyFill="1" applyBorder="1" applyAlignment="1">
      <alignment horizontal="right" vertical="top" wrapText="1"/>
    </xf>
    <xf numFmtId="0" fontId="5" fillId="3" borderId="3" xfId="0" applyFont="1" applyFill="1" applyBorder="1" applyAlignment="1">
      <alignment horizontal="left" vertical="top" wrapText="1"/>
    </xf>
    <xf numFmtId="4" fontId="9" fillId="3" borderId="1" xfId="0" applyNumberFormat="1" applyFont="1" applyFill="1" applyBorder="1" applyAlignment="1" applyProtection="1">
      <alignment horizontal="right" vertical="top" wrapText="1"/>
      <protection hidden="1"/>
    </xf>
    <xf numFmtId="4" fontId="9" fillId="3" borderId="0" xfId="0" applyNumberFormat="1" applyFont="1" applyFill="1" applyBorder="1" applyAlignment="1" applyProtection="1">
      <alignment horizontal="right" vertical="top" wrapText="1"/>
      <protection hidden="1"/>
    </xf>
    <xf numFmtId="4" fontId="13" fillId="3" borderId="1" xfId="0" applyNumberFormat="1" applyFont="1" applyFill="1" applyBorder="1" applyAlignment="1" applyProtection="1">
      <alignment horizontal="right" vertical="top" wrapText="1"/>
      <protection hidden="1"/>
    </xf>
    <xf numFmtId="4" fontId="13" fillId="3" borderId="0" xfId="0" applyNumberFormat="1" applyFont="1" applyFill="1" applyBorder="1" applyAlignment="1" applyProtection="1">
      <alignment horizontal="right" vertical="top" wrapText="1"/>
      <protection hidden="1"/>
    </xf>
    <xf numFmtId="4" fontId="11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/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49" fontId="3" fillId="2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Border="1" applyAlignment="1"/>
    <xf numFmtId="0" fontId="23" fillId="0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/>
    <xf numFmtId="0" fontId="11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2" borderId="0" xfId="0" applyFont="1" applyFill="1" applyAlignment="1">
      <alignment horizontal="right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/>
    <xf numFmtId="0" fontId="17" fillId="2" borderId="0" xfId="0" applyFont="1" applyFill="1" applyAlignment="1">
      <alignment horizontal="center"/>
    </xf>
    <xf numFmtId="0" fontId="18" fillId="2" borderId="9" xfId="0" applyFont="1" applyFill="1" applyBorder="1" applyAlignment="1">
      <alignment horizontal="center" wrapText="1"/>
    </xf>
    <xf numFmtId="0" fontId="19" fillId="2" borderId="9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" fillId="2" borderId="5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2" borderId="3" xfId="0" applyFont="1" applyFill="1" applyBorder="1" applyAlignment="1">
      <alignment horizontal="justify" vertical="center" wrapText="1"/>
    </xf>
    <xf numFmtId="0" fontId="0" fillId="0" borderId="8" xfId="0" applyBorder="1" applyAlignment="1">
      <alignment wrapText="1"/>
    </xf>
    <xf numFmtId="0" fontId="14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/>
    <xf numFmtId="0" fontId="0" fillId="0" borderId="2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6" fillId="3" borderId="5" xfId="0" applyFont="1" applyFill="1" applyBorder="1" applyAlignment="1">
      <alignment vertical="top" wrapText="1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left" vertical="top" wrapText="1"/>
    </xf>
    <xf numFmtId="0" fontId="21" fillId="3" borderId="9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center" vertical="top" wrapText="1"/>
    </xf>
    <xf numFmtId="0" fontId="6" fillId="3" borderId="1" xfId="0" applyFont="1" applyFill="1" applyBorder="1" applyAlignment="1">
      <alignment vertical="top" wrapText="1"/>
    </xf>
    <xf numFmtId="0" fontId="0" fillId="3" borderId="1" xfId="0" applyFill="1" applyBorder="1" applyAlignment="1"/>
    <xf numFmtId="0" fontId="0" fillId="3" borderId="2" xfId="0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0" fillId="3" borderId="8" xfId="0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3" borderId="2" xfId="0" applyFill="1" applyBorder="1" applyAlignment="1">
      <alignment horizontal="left" vertical="top" wrapText="1"/>
    </xf>
    <xf numFmtId="0" fontId="4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11" fillId="3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center" wrapText="1"/>
    </xf>
    <xf numFmtId="49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157"/>
  <sheetViews>
    <sheetView tabSelected="1" zoomScale="60" zoomScaleNormal="60" workbookViewId="0">
      <pane xSplit="2" ySplit="9" topLeftCell="C100" activePane="bottomRight" state="frozen"/>
      <selection pane="topRight" activeCell="C1" sqref="C1"/>
      <selection pane="bottomLeft" activeCell="A10" sqref="A10"/>
      <selection pane="bottomRight" activeCell="F23" sqref="F23"/>
    </sheetView>
  </sheetViews>
  <sheetFormatPr defaultRowHeight="15.6"/>
  <cols>
    <col min="1" max="1" width="4.5546875" style="30" customWidth="1"/>
    <col min="2" max="2" width="43.44140625" style="30" customWidth="1"/>
    <col min="3" max="3" width="31.88671875" style="44" customWidth="1"/>
    <col min="4" max="4" width="19.44140625" style="11" customWidth="1"/>
    <col min="5" max="5" width="20" style="11" customWidth="1"/>
    <col min="6" max="6" width="20.44140625" style="11" customWidth="1"/>
    <col min="7" max="7" width="17.88671875" style="11" customWidth="1"/>
    <col min="8" max="9" width="16.6640625" style="11" customWidth="1"/>
    <col min="10" max="10" width="19.5546875" style="43" customWidth="1"/>
    <col min="11" max="11" width="16.44140625" style="43" customWidth="1"/>
    <col min="12" max="12" width="16.33203125" style="43" customWidth="1"/>
    <col min="13" max="13" width="14.109375" style="43" customWidth="1"/>
    <col min="14" max="14" width="9.33203125" style="43" customWidth="1"/>
    <col min="15" max="15" width="8.88671875" style="43"/>
    <col min="16" max="16" width="14.6640625" style="43" customWidth="1"/>
    <col min="17" max="43" width="8.88671875" style="43"/>
    <col min="44" max="16384" width="8.88671875" style="30"/>
  </cols>
  <sheetData>
    <row r="1" spans="1:43">
      <c r="E1" s="138" t="s">
        <v>55</v>
      </c>
      <c r="F1" s="138"/>
      <c r="G1" s="138"/>
      <c r="H1" s="138"/>
      <c r="I1" s="73"/>
      <c r="J1" s="56"/>
      <c r="K1" s="56"/>
    </row>
    <row r="2" spans="1:43">
      <c r="E2" s="138" t="s">
        <v>51</v>
      </c>
      <c r="F2" s="138"/>
      <c r="G2" s="138"/>
      <c r="H2" s="138"/>
      <c r="I2" s="73"/>
      <c r="J2" s="56"/>
      <c r="K2" s="56"/>
    </row>
    <row r="3" spans="1:43">
      <c r="E3" s="138" t="s">
        <v>56</v>
      </c>
      <c r="F3" s="139"/>
      <c r="G3" s="139"/>
      <c r="H3" s="139"/>
      <c r="I3" s="74"/>
      <c r="J3" s="57"/>
      <c r="K3" s="57"/>
    </row>
    <row r="4" spans="1:43" ht="16.95" customHeight="1">
      <c r="E4" s="138" t="s">
        <v>31</v>
      </c>
      <c r="F4" s="139"/>
      <c r="G4" s="139"/>
      <c r="H4" s="139"/>
      <c r="I4" s="74"/>
      <c r="J4" s="57"/>
      <c r="K4" s="57"/>
    </row>
    <row r="5" spans="1:43" ht="22.95" customHeight="1">
      <c r="A5" s="140" t="s">
        <v>0</v>
      </c>
      <c r="B5" s="140"/>
      <c r="C5" s="140"/>
      <c r="D5" s="140"/>
      <c r="E5" s="140"/>
      <c r="F5" s="140"/>
      <c r="G5" s="140"/>
      <c r="H5" s="140"/>
      <c r="I5" s="75"/>
      <c r="J5" s="58"/>
      <c r="K5" s="58"/>
      <c r="L5" s="59"/>
      <c r="M5" s="59"/>
      <c r="N5" s="59"/>
      <c r="O5" s="59"/>
    </row>
    <row r="6" spans="1:43" ht="39.6" customHeight="1">
      <c r="A6" s="141" t="s">
        <v>201</v>
      </c>
      <c r="B6" s="141"/>
      <c r="C6" s="141"/>
      <c r="D6" s="141"/>
      <c r="E6" s="141"/>
      <c r="F6" s="141"/>
      <c r="G6" s="141"/>
      <c r="H6" s="141"/>
      <c r="I6" s="76"/>
      <c r="J6" s="38"/>
      <c r="K6" s="38"/>
    </row>
    <row r="7" spans="1:43" ht="21.6" customHeight="1">
      <c r="B7" s="38" t="s">
        <v>107</v>
      </c>
      <c r="C7" s="45"/>
      <c r="D7" s="47"/>
      <c r="E7" s="47"/>
      <c r="F7" s="47"/>
      <c r="G7" s="47"/>
      <c r="H7" s="47"/>
      <c r="I7" s="47"/>
      <c r="J7" s="38"/>
      <c r="K7" s="38"/>
    </row>
    <row r="8" spans="1:43" s="51" customFormat="1" ht="43.95" customHeight="1">
      <c r="A8" s="49" t="s">
        <v>1</v>
      </c>
      <c r="B8" s="49" t="s">
        <v>2</v>
      </c>
      <c r="C8" s="49" t="s">
        <v>22</v>
      </c>
      <c r="D8" s="49" t="s">
        <v>3</v>
      </c>
      <c r="E8" s="49" t="s">
        <v>4</v>
      </c>
      <c r="F8" s="49" t="s">
        <v>5</v>
      </c>
      <c r="G8" s="49" t="s">
        <v>23</v>
      </c>
      <c r="H8" s="49" t="s">
        <v>24</v>
      </c>
      <c r="I8" s="50"/>
      <c r="J8" s="50"/>
      <c r="K8" s="5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</row>
    <row r="9" spans="1:43" ht="24" customHeight="1">
      <c r="A9" s="129" t="s">
        <v>37</v>
      </c>
      <c r="B9" s="129"/>
      <c r="C9" s="129"/>
      <c r="D9" s="129"/>
      <c r="E9" s="129"/>
      <c r="F9" s="129"/>
      <c r="G9" s="129"/>
      <c r="H9" s="129"/>
      <c r="I9" s="39"/>
      <c r="J9" s="39"/>
      <c r="K9" s="39"/>
    </row>
    <row r="10" spans="1:43" ht="18" customHeight="1">
      <c r="A10" s="124" t="s">
        <v>6</v>
      </c>
      <c r="B10" s="122" t="s">
        <v>60</v>
      </c>
      <c r="C10" s="40" t="s">
        <v>122</v>
      </c>
      <c r="D10" s="2">
        <f>комитет!D10+цзн!D10</f>
        <v>0</v>
      </c>
      <c r="E10" s="5">
        <f>комитет!E10+цзн!E10</f>
        <v>0</v>
      </c>
      <c r="F10" s="2">
        <f>комитет!F10+цзн!F10</f>
        <v>0</v>
      </c>
      <c r="G10" s="5">
        <f>D10-F10</f>
        <v>0</v>
      </c>
      <c r="H10" s="5">
        <f>E10-F10</f>
        <v>0</v>
      </c>
      <c r="I10" s="15"/>
      <c r="J10" s="15"/>
      <c r="K10" s="15"/>
    </row>
    <row r="11" spans="1:43" ht="18" customHeight="1">
      <c r="A11" s="124"/>
      <c r="B11" s="122"/>
      <c r="C11" s="40" t="s">
        <v>123</v>
      </c>
      <c r="D11" s="2">
        <f>комитет!D11+цзн!D11</f>
        <v>7868</v>
      </c>
      <c r="E11" s="5">
        <f>комитет!E11+цзн!E11</f>
        <v>6605.81</v>
      </c>
      <c r="F11" s="2">
        <f>комитет!F11+цзн!F11</f>
        <v>6605.81</v>
      </c>
      <c r="G11" s="5">
        <f>D11-F11</f>
        <v>1262.1899999999996</v>
      </c>
      <c r="H11" s="5">
        <f t="shared" ref="H11:H67" si="0">E11-F11</f>
        <v>0</v>
      </c>
      <c r="I11" s="15"/>
      <c r="J11" s="15"/>
      <c r="K11" s="15"/>
      <c r="L11" s="61"/>
      <c r="N11" s="134"/>
      <c r="O11" s="134"/>
      <c r="P11" s="62"/>
    </row>
    <row r="12" spans="1:43" ht="18" customHeight="1">
      <c r="A12" s="124"/>
      <c r="B12" s="122"/>
      <c r="C12" s="40" t="s">
        <v>124</v>
      </c>
      <c r="D12" s="2">
        <f>комитет!D12+цзн!D12</f>
        <v>1432649.82</v>
      </c>
      <c r="E12" s="5">
        <f>комитет!E12+цзн!E12</f>
        <v>1381497.98</v>
      </c>
      <c r="F12" s="2">
        <f>комитет!F12+цзн!F12</f>
        <v>1381497.98</v>
      </c>
      <c r="G12" s="5">
        <f>D12-F12</f>
        <v>51151.840000000084</v>
      </c>
      <c r="H12" s="5">
        <f t="shared" si="0"/>
        <v>0</v>
      </c>
      <c r="I12" s="15"/>
      <c r="L12" s="61"/>
      <c r="M12" s="61"/>
      <c r="N12" s="134"/>
      <c r="O12" s="134"/>
      <c r="P12" s="62"/>
    </row>
    <row r="13" spans="1:43">
      <c r="A13" s="124"/>
      <c r="B13" s="122"/>
      <c r="C13" s="40" t="s">
        <v>125</v>
      </c>
      <c r="D13" s="2">
        <f>комитет!D13+цзн!D13</f>
        <v>227548.46</v>
      </c>
      <c r="E13" s="5">
        <f>комитет!E13+цзн!E13</f>
        <v>223129.49</v>
      </c>
      <c r="F13" s="2">
        <f>комитет!F13+цзн!F13</f>
        <v>213811.91</v>
      </c>
      <c r="G13" s="5">
        <f>D13-F13</f>
        <v>13736.549999999988</v>
      </c>
      <c r="H13" s="5">
        <f t="shared" si="0"/>
        <v>9317.5799999999872</v>
      </c>
      <c r="I13" s="15"/>
      <c r="J13" s="15" t="s">
        <v>114</v>
      </c>
      <c r="K13" s="62">
        <f>D11+D18+D21+D24+D29+D35+D39+D43+D46</f>
        <v>8587325</v>
      </c>
      <c r="L13" s="62">
        <f t="shared" ref="L13:M13" si="1">E11+E18+E21+E24+E29+E35+E39+E43+E46</f>
        <v>8504990.629999999</v>
      </c>
      <c r="M13" s="62">
        <f t="shared" si="1"/>
        <v>8487605.2100000009</v>
      </c>
      <c r="N13" s="134"/>
      <c r="O13" s="134"/>
    </row>
    <row r="14" spans="1:43">
      <c r="A14" s="124"/>
      <c r="B14" s="52"/>
      <c r="C14" s="40" t="s">
        <v>126</v>
      </c>
      <c r="D14" s="2">
        <f>комитет!D14+цзн!D14</f>
        <v>1173897.7</v>
      </c>
      <c r="E14" s="5">
        <f>комитет!E14+цзн!E14</f>
        <v>1172868.93</v>
      </c>
      <c r="F14" s="2">
        <f>комитет!F14+цзн!F14</f>
        <v>1172868.93</v>
      </c>
      <c r="G14" s="5">
        <f>D14-F14</f>
        <v>1028.7700000000186</v>
      </c>
      <c r="H14" s="5">
        <f t="shared" si="0"/>
        <v>0</v>
      </c>
      <c r="I14" s="15"/>
      <c r="J14" s="15" t="s">
        <v>115</v>
      </c>
      <c r="K14" s="62">
        <f>D12+D26+D30+D37+D40+D44+D49+D56</f>
        <v>8237029.8799999999</v>
      </c>
      <c r="L14" s="62">
        <f t="shared" ref="L14:M14" si="2">E12+E26+E30+E37+E40+E49+E56+E44</f>
        <v>8146736.3800000008</v>
      </c>
      <c r="M14" s="62">
        <f t="shared" si="2"/>
        <v>8118650.5300000003</v>
      </c>
      <c r="N14" s="70" t="s">
        <v>192</v>
      </c>
      <c r="O14" s="63"/>
    </row>
    <row r="15" spans="1:43" ht="16.2">
      <c r="A15" s="124"/>
      <c r="B15" s="123" t="s">
        <v>20</v>
      </c>
      <c r="C15" s="123"/>
      <c r="D15" s="6">
        <f>D10+D11+D12+D13+D14</f>
        <v>2841963.98</v>
      </c>
      <c r="E15" s="6">
        <f>E10+E11+E12+E13+E14</f>
        <v>2784102.21</v>
      </c>
      <c r="F15" s="6">
        <f>F10+F11+F12+F13+F14</f>
        <v>2774784.63</v>
      </c>
      <c r="G15" s="6">
        <f t="shared" ref="G15:G67" si="3">D15-F15</f>
        <v>67179.350000000093</v>
      </c>
      <c r="H15" s="9">
        <f>E15-F15</f>
        <v>9317.5800000000745</v>
      </c>
      <c r="I15" s="16"/>
      <c r="J15" s="15" t="s">
        <v>116</v>
      </c>
      <c r="K15" s="61">
        <f>D13+D25+D58+D61+D64</f>
        <v>902000</v>
      </c>
      <c r="L15" s="61">
        <f>E13+E25+E58+E61+E64</f>
        <v>861999.99999999988</v>
      </c>
      <c r="M15" s="61">
        <f>F13+F25+F58+F61+F64</f>
        <v>852682.41999999993</v>
      </c>
    </row>
    <row r="16" spans="1:43">
      <c r="A16" s="124" t="s">
        <v>7</v>
      </c>
      <c r="B16" s="122" t="s">
        <v>61</v>
      </c>
      <c r="C16" s="40" t="s">
        <v>127</v>
      </c>
      <c r="D16" s="2">
        <f>комитет!D16+цзн!D16</f>
        <v>0</v>
      </c>
      <c r="E16" s="5">
        <f>комитет!E16+цзн!E16</f>
        <v>0</v>
      </c>
      <c r="F16" s="2">
        <f>комитет!F16+цзн!F16</f>
        <v>0</v>
      </c>
      <c r="G16" s="5">
        <f t="shared" si="3"/>
        <v>0</v>
      </c>
      <c r="H16" s="5">
        <f t="shared" si="0"/>
        <v>0</v>
      </c>
      <c r="I16" s="15"/>
      <c r="J16" s="15" t="s">
        <v>117</v>
      </c>
      <c r="K16" s="61">
        <f>D53</f>
        <v>1256000</v>
      </c>
      <c r="L16" s="62">
        <f>E53</f>
        <v>891995.88000000012</v>
      </c>
      <c r="M16" s="62">
        <f>F53</f>
        <v>877156.88</v>
      </c>
      <c r="N16" s="134"/>
      <c r="O16" s="134"/>
      <c r="P16" s="136"/>
      <c r="Q16" s="136"/>
    </row>
    <row r="17" spans="1:15">
      <c r="A17" s="124"/>
      <c r="B17" s="122"/>
      <c r="C17" s="40" t="s">
        <v>128</v>
      </c>
      <c r="D17" s="2">
        <f>комитет!D17+цзн!D17</f>
        <v>0</v>
      </c>
      <c r="E17" s="5">
        <f>комитет!E17+цзн!E17</f>
        <v>0</v>
      </c>
      <c r="F17" s="2">
        <f>комитет!F17+цзн!F17</f>
        <v>0</v>
      </c>
      <c r="G17" s="5">
        <f t="shared" si="3"/>
        <v>0</v>
      </c>
      <c r="H17" s="5">
        <f t="shared" si="0"/>
        <v>0</v>
      </c>
      <c r="I17" s="15"/>
      <c r="J17" s="15" t="s">
        <v>118</v>
      </c>
      <c r="K17" s="61">
        <f>D19+D22+D33+D36+D47</f>
        <v>407381.20999999996</v>
      </c>
      <c r="L17" s="61">
        <f>E19+E22+E33+E36+E47</f>
        <v>253921</v>
      </c>
      <c r="M17" s="61">
        <f>F19+F22+F33+F36+F47</f>
        <v>253921</v>
      </c>
    </row>
    <row r="18" spans="1:15">
      <c r="A18" s="124"/>
      <c r="B18" s="122"/>
      <c r="C18" s="40" t="s">
        <v>123</v>
      </c>
      <c r="D18" s="2">
        <f>комитет!D18+цзн!D18</f>
        <v>65761</v>
      </c>
      <c r="E18" s="5">
        <f>комитет!E18+цзн!E18</f>
        <v>34553</v>
      </c>
      <c r="F18" s="2">
        <f>комитет!F18+цзн!F18</f>
        <v>34553</v>
      </c>
      <c r="G18" s="5">
        <f t="shared" si="3"/>
        <v>31208</v>
      </c>
      <c r="H18" s="5">
        <f t="shared" si="0"/>
        <v>0</v>
      </c>
      <c r="I18" s="15"/>
      <c r="J18" s="15" t="s">
        <v>191</v>
      </c>
      <c r="K18" s="15">
        <f>D14+D27</f>
        <v>1547718.29</v>
      </c>
      <c r="L18" s="15">
        <f>E14+E27</f>
        <v>1538833.67</v>
      </c>
      <c r="M18" s="15">
        <f t="shared" ref="M18" si="4">F14+F27</f>
        <v>1538833.67</v>
      </c>
    </row>
    <row r="19" spans="1:15" ht="24" customHeight="1">
      <c r="A19" s="124"/>
      <c r="B19" s="122"/>
      <c r="C19" s="40" t="s">
        <v>129</v>
      </c>
      <c r="D19" s="2">
        <f>комитет!D19+цзн!D19</f>
        <v>168824.68</v>
      </c>
      <c r="E19" s="5">
        <f>комитет!E19+цзн!E19</f>
        <v>108000</v>
      </c>
      <c r="F19" s="2">
        <f>комитет!F19+цзн!F19</f>
        <v>108000</v>
      </c>
      <c r="G19" s="5">
        <f t="shared" si="3"/>
        <v>60824.679999999993</v>
      </c>
      <c r="H19" s="5">
        <f t="shared" si="0"/>
        <v>0</v>
      </c>
      <c r="I19" s="15"/>
      <c r="J19" s="15" t="s">
        <v>202</v>
      </c>
      <c r="K19" s="15">
        <f>D71+D75</f>
        <v>115885.9</v>
      </c>
      <c r="L19" s="15">
        <f t="shared" ref="L19:M19" si="5">E71+E75</f>
        <v>91631.039999999994</v>
      </c>
      <c r="M19" s="15">
        <f t="shared" si="5"/>
        <v>91631.039999999994</v>
      </c>
      <c r="N19" s="134"/>
      <c r="O19" s="134"/>
    </row>
    <row r="20" spans="1:15" ht="16.2">
      <c r="A20" s="124"/>
      <c r="B20" s="123" t="s">
        <v>20</v>
      </c>
      <c r="C20" s="123"/>
      <c r="D20" s="4">
        <f>D16+D17+D18+D19</f>
        <v>234585.68</v>
      </c>
      <c r="E20" s="6">
        <f>E16+E17+E18+E19</f>
        <v>142553</v>
      </c>
      <c r="F20" s="6">
        <f>F16+F17+F18+F19</f>
        <v>142553</v>
      </c>
      <c r="G20" s="6">
        <f t="shared" si="3"/>
        <v>92032.68</v>
      </c>
      <c r="H20" s="6">
        <f t="shared" si="0"/>
        <v>0</v>
      </c>
      <c r="I20" s="17"/>
      <c r="J20" s="17"/>
      <c r="K20" s="17"/>
      <c r="L20" s="62"/>
    </row>
    <row r="21" spans="1:15" ht="26.4" customHeight="1">
      <c r="A21" s="124" t="s">
        <v>8</v>
      </c>
      <c r="B21" s="122" t="s">
        <v>62</v>
      </c>
      <c r="C21" s="40" t="s">
        <v>123</v>
      </c>
      <c r="D21" s="2">
        <f>комитет!D21+цзн!D21</f>
        <v>158625</v>
      </c>
      <c r="E21" s="5">
        <f>комитет!E21+цзн!E21</f>
        <v>144985</v>
      </c>
      <c r="F21" s="2">
        <f>комитет!F21+цзн!F21</f>
        <v>144985</v>
      </c>
      <c r="G21" s="5">
        <f t="shared" si="3"/>
        <v>13640</v>
      </c>
      <c r="H21" s="5">
        <f t="shared" si="0"/>
        <v>0</v>
      </c>
      <c r="I21" s="15"/>
      <c r="J21" s="15" t="s">
        <v>203</v>
      </c>
      <c r="K21" s="15">
        <f>D72+D76</f>
        <v>39232</v>
      </c>
      <c r="L21" s="15">
        <f t="shared" ref="L21:M21" si="6">E72+E76</f>
        <v>39232</v>
      </c>
      <c r="M21" s="15">
        <f t="shared" si="6"/>
        <v>39232</v>
      </c>
    </row>
    <row r="22" spans="1:15" ht="24.6" customHeight="1">
      <c r="A22" s="124"/>
      <c r="B22" s="122"/>
      <c r="C22" s="40" t="s">
        <v>129</v>
      </c>
      <c r="D22" s="2">
        <f>комитет!D22+цзн!D22</f>
        <v>24400</v>
      </c>
      <c r="E22" s="5">
        <f>комитет!E22+цзн!E22</f>
        <v>20225</v>
      </c>
      <c r="F22" s="2">
        <f>комитет!F22+цзн!F22</f>
        <v>20225</v>
      </c>
      <c r="G22" s="5">
        <f t="shared" si="3"/>
        <v>4175</v>
      </c>
      <c r="H22" s="5">
        <f t="shared" si="0"/>
        <v>0</v>
      </c>
      <c r="I22" s="15"/>
      <c r="J22" s="15" t="s">
        <v>204</v>
      </c>
      <c r="K22" s="15">
        <f>D73+D77</f>
        <v>492838.29000000004</v>
      </c>
      <c r="L22" s="15">
        <f t="shared" ref="L22:M22" si="7">E73+E77</f>
        <v>435786.27</v>
      </c>
      <c r="M22" s="15">
        <f t="shared" si="7"/>
        <v>431550.02</v>
      </c>
    </row>
    <row r="23" spans="1:15" ht="16.2">
      <c r="A23" s="124"/>
      <c r="B23" s="123" t="s">
        <v>20</v>
      </c>
      <c r="C23" s="123"/>
      <c r="D23" s="6">
        <f>D21+D22</f>
        <v>183025</v>
      </c>
      <c r="E23" s="6">
        <f>E21+E22</f>
        <v>165210</v>
      </c>
      <c r="F23" s="6">
        <f>F21+F22</f>
        <v>165210</v>
      </c>
      <c r="G23" s="6">
        <f t="shared" si="3"/>
        <v>17815</v>
      </c>
      <c r="H23" s="6">
        <f t="shared" si="0"/>
        <v>0</v>
      </c>
      <c r="I23" s="17"/>
      <c r="J23" s="17"/>
      <c r="K23" s="17"/>
    </row>
    <row r="24" spans="1:15">
      <c r="A24" s="124" t="s">
        <v>9</v>
      </c>
      <c r="B24" s="122" t="s">
        <v>63</v>
      </c>
      <c r="C24" s="40" t="s">
        <v>123</v>
      </c>
      <c r="D24" s="2">
        <f>комитет!D24+цзн!D24</f>
        <v>12719</v>
      </c>
      <c r="E24" s="5">
        <f>комитет!E24+цзн!E24</f>
        <v>7614.4000000000005</v>
      </c>
      <c r="F24" s="2">
        <f>комитет!F24+цзн!F24</f>
        <v>7614.4</v>
      </c>
      <c r="G24" s="5">
        <f t="shared" si="3"/>
        <v>5104.6000000000004</v>
      </c>
      <c r="H24" s="5">
        <f t="shared" si="0"/>
        <v>0</v>
      </c>
      <c r="I24" s="15"/>
      <c r="J24" s="15"/>
      <c r="K24" s="15"/>
    </row>
    <row r="25" spans="1:15">
      <c r="A25" s="124"/>
      <c r="B25" s="122"/>
      <c r="C25" s="40" t="s">
        <v>125</v>
      </c>
      <c r="D25" s="2">
        <f>комитет!D25+цзн!D25</f>
        <v>332999.08</v>
      </c>
      <c r="E25" s="5">
        <f>комитет!E25+цзн!E25</f>
        <v>322692.43</v>
      </c>
      <c r="F25" s="2">
        <f>комитет!F25+цзн!F25</f>
        <v>322692.43</v>
      </c>
      <c r="G25" s="5">
        <f t="shared" si="3"/>
        <v>10306.650000000023</v>
      </c>
      <c r="H25" s="5">
        <f t="shared" si="0"/>
        <v>0</v>
      </c>
      <c r="I25" s="15"/>
      <c r="J25" s="15"/>
      <c r="K25" s="15"/>
    </row>
    <row r="26" spans="1:15">
      <c r="A26" s="124"/>
      <c r="B26" s="122"/>
      <c r="C26" s="40" t="s">
        <v>124</v>
      </c>
      <c r="D26" s="2">
        <f>комитет!D26+цзн!D26</f>
        <v>1385331.23</v>
      </c>
      <c r="E26" s="5">
        <f>комитет!E26+цзн!E26</f>
        <v>1385331.23</v>
      </c>
      <c r="F26" s="2">
        <f>комитет!F26+цзн!F26</f>
        <v>1380777.62</v>
      </c>
      <c r="G26" s="5">
        <f t="shared" si="3"/>
        <v>4553.6099999998696</v>
      </c>
      <c r="H26" s="5">
        <f t="shared" si="0"/>
        <v>4553.6099999998696</v>
      </c>
      <c r="I26" s="15"/>
      <c r="J26" s="15"/>
      <c r="K26" s="15"/>
    </row>
    <row r="27" spans="1:15">
      <c r="A27" s="124"/>
      <c r="B27" s="122"/>
      <c r="C27" s="40" t="s">
        <v>126</v>
      </c>
      <c r="D27" s="2">
        <f>комитет!D27+цзн!D27</f>
        <v>373820.59</v>
      </c>
      <c r="E27" s="5">
        <f>комитет!E27+цзн!E27</f>
        <v>365964.74</v>
      </c>
      <c r="F27" s="2">
        <f>комитет!F27+цзн!F27</f>
        <v>365964.74</v>
      </c>
      <c r="G27" s="5">
        <f t="shared" si="3"/>
        <v>7855.8500000000349</v>
      </c>
      <c r="H27" s="5">
        <f t="shared" si="0"/>
        <v>0</v>
      </c>
      <c r="I27" s="15"/>
      <c r="J27" s="15"/>
      <c r="K27" s="15"/>
    </row>
    <row r="28" spans="1:15" ht="16.2">
      <c r="A28" s="124"/>
      <c r="B28" s="123" t="s">
        <v>20</v>
      </c>
      <c r="C28" s="123"/>
      <c r="D28" s="6">
        <f>D24+D25+D26+D27</f>
        <v>2104869.9</v>
      </c>
      <c r="E28" s="6">
        <f>E24+E25+E26+E27</f>
        <v>2081602.8</v>
      </c>
      <c r="F28" s="6">
        <f>F24+F25+F26+F27</f>
        <v>2077049.1900000002</v>
      </c>
      <c r="G28" s="6">
        <f t="shared" si="3"/>
        <v>27820.70999999973</v>
      </c>
      <c r="H28" s="6">
        <f t="shared" si="0"/>
        <v>4553.6099999998696</v>
      </c>
      <c r="I28" s="17"/>
      <c r="J28" s="17"/>
      <c r="K28" s="17"/>
    </row>
    <row r="29" spans="1:15" ht="20.399999999999999" customHeight="1">
      <c r="A29" s="124" t="s">
        <v>10</v>
      </c>
      <c r="B29" s="122" t="s">
        <v>64</v>
      </c>
      <c r="C29" s="40" t="s">
        <v>123</v>
      </c>
      <c r="D29" s="5">
        <f>комитет!D29+цзн!D29</f>
        <v>1910</v>
      </c>
      <c r="E29" s="5">
        <f>комитет!E29+цзн!E29</f>
        <v>1544.7199999999998</v>
      </c>
      <c r="F29" s="5">
        <f>комитет!F29+цзн!F29</f>
        <v>1336.64</v>
      </c>
      <c r="G29" s="5">
        <f t="shared" si="3"/>
        <v>573.3599999999999</v>
      </c>
      <c r="H29" s="5">
        <f t="shared" si="0"/>
        <v>208.0799999999997</v>
      </c>
      <c r="I29" s="15"/>
      <c r="J29" s="15"/>
      <c r="K29" s="15"/>
    </row>
    <row r="30" spans="1:15" ht="22.95" customHeight="1">
      <c r="A30" s="124"/>
      <c r="B30" s="122"/>
      <c r="C30" s="40" t="s">
        <v>124</v>
      </c>
      <c r="D30" s="5">
        <f>комитет!D30+цзн!D30</f>
        <v>278818.90999999997</v>
      </c>
      <c r="E30" s="5">
        <f>комитет!E30+цзн!E30</f>
        <v>268280.93</v>
      </c>
      <c r="F30" s="5">
        <f>комитет!F30+цзн!F30</f>
        <v>246411.69</v>
      </c>
      <c r="G30" s="5">
        <f t="shared" si="3"/>
        <v>32407.219999999972</v>
      </c>
      <c r="H30" s="5">
        <f t="shared" si="0"/>
        <v>21869.239999999991</v>
      </c>
      <c r="I30" s="15"/>
      <c r="J30" s="15"/>
      <c r="K30" s="15"/>
    </row>
    <row r="31" spans="1:15" ht="16.2">
      <c r="A31" s="124"/>
      <c r="B31" s="123" t="s">
        <v>20</v>
      </c>
      <c r="C31" s="123"/>
      <c r="D31" s="6">
        <f>D29+D30</f>
        <v>280728.90999999997</v>
      </c>
      <c r="E31" s="6">
        <f>E29+E30</f>
        <v>269825.64999999997</v>
      </c>
      <c r="F31" s="6">
        <f>F29+F30</f>
        <v>247748.33000000002</v>
      </c>
      <c r="G31" s="6">
        <f t="shared" si="3"/>
        <v>32980.579999999958</v>
      </c>
      <c r="H31" s="6">
        <f t="shared" si="0"/>
        <v>22077.319999999949</v>
      </c>
      <c r="I31" s="17"/>
      <c r="J31" s="17"/>
      <c r="K31" s="17"/>
    </row>
    <row r="32" spans="1:15">
      <c r="A32" s="124" t="s">
        <v>11</v>
      </c>
      <c r="B32" s="122" t="s">
        <v>65</v>
      </c>
      <c r="C32" s="40" t="s">
        <v>123</v>
      </c>
      <c r="D32" s="5">
        <f>комитет!D32+цзн!D32</f>
        <v>0</v>
      </c>
      <c r="E32" s="5">
        <f>комитет!E32+цзн!E32</f>
        <v>0</v>
      </c>
      <c r="F32" s="5">
        <f>комитет!F32+цзн!F32</f>
        <v>0</v>
      </c>
      <c r="G32" s="5">
        <f t="shared" si="3"/>
        <v>0</v>
      </c>
      <c r="H32" s="5">
        <f t="shared" si="0"/>
        <v>0</v>
      </c>
      <c r="I32" s="15"/>
      <c r="J32" s="15"/>
      <c r="K32" s="15"/>
    </row>
    <row r="33" spans="1:11">
      <c r="A33" s="124"/>
      <c r="B33" s="122"/>
      <c r="C33" s="40" t="s">
        <v>129</v>
      </c>
      <c r="D33" s="5">
        <f>комитет!D33+цзн!D33</f>
        <v>28347</v>
      </c>
      <c r="E33" s="5">
        <f>комитет!E33+цзн!E33</f>
        <v>28347</v>
      </c>
      <c r="F33" s="5">
        <f>комитет!F33+цзн!F33</f>
        <v>28347</v>
      </c>
      <c r="G33" s="5">
        <f t="shared" si="3"/>
        <v>0</v>
      </c>
      <c r="H33" s="5">
        <f t="shared" si="0"/>
        <v>0</v>
      </c>
      <c r="I33" s="15"/>
      <c r="J33" s="15"/>
      <c r="K33" s="15"/>
    </row>
    <row r="34" spans="1:11" ht="16.2">
      <c r="A34" s="124"/>
      <c r="B34" s="123" t="s">
        <v>20</v>
      </c>
      <c r="C34" s="123"/>
      <c r="D34" s="6">
        <f>D32+D33</f>
        <v>28347</v>
      </c>
      <c r="E34" s="6">
        <f>E32+E33</f>
        <v>28347</v>
      </c>
      <c r="F34" s="6">
        <f>F32+F33</f>
        <v>28347</v>
      </c>
      <c r="G34" s="6">
        <f t="shared" si="3"/>
        <v>0</v>
      </c>
      <c r="H34" s="6">
        <f t="shared" si="0"/>
        <v>0</v>
      </c>
      <c r="I34" s="17"/>
      <c r="J34" s="17"/>
      <c r="K34" s="17"/>
    </row>
    <row r="35" spans="1:11" ht="27.6" customHeight="1">
      <c r="A35" s="124" t="s">
        <v>12</v>
      </c>
      <c r="B35" s="122" t="s">
        <v>66</v>
      </c>
      <c r="C35" s="40" t="s">
        <v>123</v>
      </c>
      <c r="D35" s="5">
        <f>комитет!D35+цзн!D35</f>
        <v>43293</v>
      </c>
      <c r="E35" s="5">
        <f>комитет!E35+цзн!E35</f>
        <v>37637</v>
      </c>
      <c r="F35" s="5">
        <f>комитет!F35+цзн!F35</f>
        <v>37637</v>
      </c>
      <c r="G35" s="5">
        <f t="shared" si="3"/>
        <v>5656</v>
      </c>
      <c r="H35" s="5">
        <f t="shared" si="0"/>
        <v>0</v>
      </c>
      <c r="I35" s="15"/>
      <c r="J35" s="15"/>
      <c r="K35" s="15"/>
    </row>
    <row r="36" spans="1:11" ht="24" customHeight="1">
      <c r="A36" s="124"/>
      <c r="B36" s="122"/>
      <c r="C36" s="40" t="s">
        <v>129</v>
      </c>
      <c r="D36" s="5">
        <f>комитет!D36+цзн!D36</f>
        <v>0</v>
      </c>
      <c r="E36" s="5">
        <f>комитет!E36+цзн!E36</f>
        <v>0</v>
      </c>
      <c r="F36" s="5">
        <f>комитет!F36+цзн!F36</f>
        <v>0</v>
      </c>
      <c r="G36" s="5">
        <f t="shared" si="3"/>
        <v>0</v>
      </c>
      <c r="H36" s="5">
        <f t="shared" si="0"/>
        <v>0</v>
      </c>
      <c r="I36" s="15"/>
      <c r="J36" s="15"/>
      <c r="K36" s="15"/>
    </row>
    <row r="37" spans="1:11" ht="30.6" customHeight="1">
      <c r="A37" s="124"/>
      <c r="B37" s="122"/>
      <c r="C37" s="40" t="s">
        <v>124</v>
      </c>
      <c r="D37" s="5">
        <f>комитет!D37+цзн!D37</f>
        <v>58928</v>
      </c>
      <c r="E37" s="5">
        <f>комитет!E37+цзн!E37</f>
        <v>58928</v>
      </c>
      <c r="F37" s="5">
        <f>комитет!F37+цзн!F37</f>
        <v>58928</v>
      </c>
      <c r="G37" s="5">
        <f t="shared" si="3"/>
        <v>0</v>
      </c>
      <c r="H37" s="5">
        <f t="shared" si="0"/>
        <v>0</v>
      </c>
      <c r="I37" s="15"/>
      <c r="J37" s="15"/>
      <c r="K37" s="15"/>
    </row>
    <row r="38" spans="1:11" ht="16.2">
      <c r="A38" s="124"/>
      <c r="B38" s="123" t="s">
        <v>20</v>
      </c>
      <c r="C38" s="123"/>
      <c r="D38" s="6">
        <f>D35+D36+D37</f>
        <v>102221</v>
      </c>
      <c r="E38" s="6">
        <f>E35+E36+E37</f>
        <v>96565</v>
      </c>
      <c r="F38" s="6">
        <f>F35+F36+F37</f>
        <v>96565</v>
      </c>
      <c r="G38" s="6">
        <f t="shared" si="3"/>
        <v>5656</v>
      </c>
      <c r="H38" s="6">
        <f t="shared" si="0"/>
        <v>0</v>
      </c>
      <c r="I38" s="17"/>
      <c r="J38" s="17"/>
      <c r="K38" s="17"/>
    </row>
    <row r="39" spans="1:11" ht="27.6" customHeight="1">
      <c r="A39" s="124" t="s">
        <v>13</v>
      </c>
      <c r="B39" s="122" t="s">
        <v>67</v>
      </c>
      <c r="C39" s="40" t="s">
        <v>123</v>
      </c>
      <c r="D39" s="5">
        <f>комитет!D39+цзн!D39</f>
        <v>142</v>
      </c>
      <c r="E39" s="5">
        <f>комитет!E39+цзн!E39</f>
        <v>65.069999999999993</v>
      </c>
      <c r="F39" s="5">
        <f>комитет!F39+цзн!F39</f>
        <v>65.069999999999993</v>
      </c>
      <c r="G39" s="5">
        <f t="shared" si="3"/>
        <v>76.930000000000007</v>
      </c>
      <c r="H39" s="5">
        <f t="shared" si="0"/>
        <v>0</v>
      </c>
      <c r="I39" s="15"/>
      <c r="J39" s="15"/>
      <c r="K39" s="15"/>
    </row>
    <row r="40" spans="1:11" ht="46.2" customHeight="1">
      <c r="A40" s="124"/>
      <c r="B40" s="122"/>
      <c r="C40" s="40" t="s">
        <v>124</v>
      </c>
      <c r="D40" s="5">
        <f>комитет!D40+цзн!D40</f>
        <v>25794.92</v>
      </c>
      <c r="E40" s="5">
        <f>комитет!E40+цзн!E40</f>
        <v>22217.54</v>
      </c>
      <c r="F40" s="5">
        <f>комитет!F40+цзн!F40</f>
        <v>20554.54</v>
      </c>
      <c r="G40" s="5">
        <f t="shared" si="3"/>
        <v>5240.3799999999974</v>
      </c>
      <c r="H40" s="5">
        <f t="shared" si="0"/>
        <v>1663</v>
      </c>
      <c r="I40" s="15"/>
      <c r="J40" s="15"/>
      <c r="K40" s="15"/>
    </row>
    <row r="41" spans="1:11" ht="16.2">
      <c r="A41" s="124"/>
      <c r="B41" s="123" t="s">
        <v>20</v>
      </c>
      <c r="C41" s="123"/>
      <c r="D41" s="4">
        <f>D39+D40</f>
        <v>25936.92</v>
      </c>
      <c r="E41" s="6">
        <f>E39+E40</f>
        <v>22282.61</v>
      </c>
      <c r="F41" s="6">
        <f>F39+F40</f>
        <v>20619.61</v>
      </c>
      <c r="G41" s="6">
        <f t="shared" si="3"/>
        <v>5317.3099999999977</v>
      </c>
      <c r="H41" s="6">
        <f t="shared" si="0"/>
        <v>1663</v>
      </c>
      <c r="I41" s="17"/>
      <c r="J41" s="17"/>
      <c r="K41" s="17"/>
    </row>
    <row r="42" spans="1:11" ht="24.6" customHeight="1">
      <c r="A42" s="124" t="s">
        <v>14</v>
      </c>
      <c r="B42" s="143" t="s">
        <v>69</v>
      </c>
      <c r="C42" s="40" t="s">
        <v>174</v>
      </c>
      <c r="D42" s="2">
        <f>комитет!D42+цзн!D42</f>
        <v>0</v>
      </c>
      <c r="E42" s="5">
        <f>комитет!E42+цзн!E42</f>
        <v>0</v>
      </c>
      <c r="F42" s="2">
        <f>комитет!F42+цзн!F42</f>
        <v>0</v>
      </c>
      <c r="G42" s="5">
        <f t="shared" si="3"/>
        <v>0</v>
      </c>
      <c r="H42" s="5">
        <f t="shared" si="0"/>
        <v>0</v>
      </c>
      <c r="I42" s="15"/>
      <c r="J42" s="15"/>
      <c r="K42" s="15"/>
    </row>
    <row r="43" spans="1:11" ht="24.6" customHeight="1">
      <c r="A43" s="124"/>
      <c r="B43" s="144"/>
      <c r="C43" s="40" t="s">
        <v>123</v>
      </c>
      <c r="D43" s="2">
        <f>комитет!D43+цзн!D43</f>
        <v>8294007</v>
      </c>
      <c r="E43" s="5">
        <f>комитет!E43+цзн!E43</f>
        <v>8268985.629999999</v>
      </c>
      <c r="F43" s="2">
        <f>комитет!F43+цзн!F43</f>
        <v>8251808.29</v>
      </c>
      <c r="G43" s="5">
        <f t="shared" si="3"/>
        <v>42198.709999999963</v>
      </c>
      <c r="H43" s="5">
        <f t="shared" si="0"/>
        <v>17177.33999999892</v>
      </c>
      <c r="I43" s="15"/>
      <c r="J43" s="15"/>
      <c r="K43" s="15"/>
    </row>
    <row r="44" spans="1:11" ht="24.6" customHeight="1">
      <c r="A44" s="124"/>
      <c r="B44" s="145"/>
      <c r="C44" s="8" t="s">
        <v>124</v>
      </c>
      <c r="D44" s="2">
        <f>комитет!D44+цзн!D44</f>
        <v>13587</v>
      </c>
      <c r="E44" s="5">
        <f>комитет!E44+цзн!E44</f>
        <v>3870</v>
      </c>
      <c r="F44" s="2">
        <f>комитет!F44+цзн!F44</f>
        <v>3870</v>
      </c>
      <c r="G44" s="5">
        <f t="shared" si="3"/>
        <v>9717</v>
      </c>
      <c r="H44" s="5">
        <f t="shared" si="0"/>
        <v>0</v>
      </c>
      <c r="I44" s="15"/>
      <c r="J44" s="15"/>
      <c r="K44" s="15"/>
    </row>
    <row r="45" spans="1:11" ht="16.2">
      <c r="A45" s="124"/>
      <c r="B45" s="123" t="s">
        <v>20</v>
      </c>
      <c r="C45" s="123"/>
      <c r="D45" s="4">
        <f>D42+D43+D44</f>
        <v>8307594</v>
      </c>
      <c r="E45" s="4">
        <f t="shared" ref="E45:F45" si="8">E42+E43+E44</f>
        <v>8272855.629999999</v>
      </c>
      <c r="F45" s="4">
        <f t="shared" si="8"/>
        <v>8255678.29</v>
      </c>
      <c r="G45" s="6">
        <f t="shared" si="3"/>
        <v>51915.709999999963</v>
      </c>
      <c r="H45" s="6">
        <f t="shared" si="0"/>
        <v>17177.33999999892</v>
      </c>
      <c r="I45" s="17"/>
      <c r="J45" s="17"/>
      <c r="K45" s="17"/>
    </row>
    <row r="46" spans="1:11">
      <c r="A46" s="124" t="s">
        <v>15</v>
      </c>
      <c r="B46" s="122" t="s">
        <v>70</v>
      </c>
      <c r="C46" s="40" t="s">
        <v>123</v>
      </c>
      <c r="D46" s="2">
        <f>комитет!D45+цзн!D46</f>
        <v>3000</v>
      </c>
      <c r="E46" s="5">
        <f>комитет!E45+цзн!E46</f>
        <v>3000</v>
      </c>
      <c r="F46" s="2">
        <f>комитет!F45+цзн!F46</f>
        <v>3000</v>
      </c>
      <c r="G46" s="5">
        <f t="shared" si="3"/>
        <v>0</v>
      </c>
      <c r="H46" s="5">
        <f t="shared" si="0"/>
        <v>0</v>
      </c>
      <c r="I46" s="15"/>
      <c r="J46" s="15"/>
      <c r="K46" s="15"/>
    </row>
    <row r="47" spans="1:11">
      <c r="A47" s="124"/>
      <c r="B47" s="122"/>
      <c r="C47" s="40" t="s">
        <v>129</v>
      </c>
      <c r="D47" s="2">
        <f>комитет!D46+цзн!D47</f>
        <v>185809.53</v>
      </c>
      <c r="E47" s="5">
        <f>комитет!E46+цзн!E47</f>
        <v>97349</v>
      </c>
      <c r="F47" s="2">
        <f>комитет!F46+цзн!F47</f>
        <v>97349</v>
      </c>
      <c r="G47" s="5">
        <f t="shared" si="3"/>
        <v>88460.53</v>
      </c>
      <c r="H47" s="5">
        <f t="shared" si="0"/>
        <v>0</v>
      </c>
      <c r="I47" s="15"/>
      <c r="J47" s="15"/>
      <c r="K47" s="15"/>
    </row>
    <row r="48" spans="1:11" ht="15.6" customHeight="1">
      <c r="A48" s="124"/>
      <c r="B48" s="123" t="s">
        <v>20</v>
      </c>
      <c r="C48" s="123"/>
      <c r="D48" s="4">
        <f>D46+D47</f>
        <v>188809.53</v>
      </c>
      <c r="E48" s="6">
        <f>E46+E47</f>
        <v>100349</v>
      </c>
      <c r="F48" s="6">
        <f>F46+F47</f>
        <v>100349</v>
      </c>
      <c r="G48" s="6">
        <f t="shared" si="3"/>
        <v>88460.53</v>
      </c>
      <c r="H48" s="6">
        <f t="shared" si="0"/>
        <v>0</v>
      </c>
      <c r="I48" s="17"/>
      <c r="J48" s="17"/>
      <c r="K48" s="17"/>
    </row>
    <row r="49" spans="1:12" ht="24.6" customHeight="1">
      <c r="A49" s="124" t="s">
        <v>16</v>
      </c>
      <c r="B49" s="122" t="s">
        <v>119</v>
      </c>
      <c r="C49" s="40" t="s">
        <v>124</v>
      </c>
      <c r="D49" s="2">
        <f>комитет!D48+цзн!D49</f>
        <v>1920</v>
      </c>
      <c r="E49" s="5">
        <f>комитет!E48+цзн!E49</f>
        <v>1920</v>
      </c>
      <c r="F49" s="2">
        <f>комитет!F48+цзн!F49</f>
        <v>1920</v>
      </c>
      <c r="G49" s="5">
        <f t="shared" si="3"/>
        <v>0</v>
      </c>
      <c r="H49" s="5">
        <f t="shared" si="0"/>
        <v>0</v>
      </c>
      <c r="I49" s="15"/>
      <c r="J49" s="15"/>
      <c r="K49" s="15"/>
    </row>
    <row r="50" spans="1:12" ht="34.200000000000003" customHeight="1">
      <c r="A50" s="124"/>
      <c r="B50" s="122"/>
      <c r="C50" s="40"/>
      <c r="D50" s="2"/>
      <c r="E50" s="5"/>
      <c r="F50" s="5"/>
      <c r="G50" s="5">
        <f t="shared" si="3"/>
        <v>0</v>
      </c>
      <c r="H50" s="5">
        <f t="shared" si="0"/>
        <v>0</v>
      </c>
      <c r="I50" s="15"/>
      <c r="J50" s="15"/>
      <c r="K50" s="15"/>
    </row>
    <row r="51" spans="1:12" ht="23.4" customHeight="1">
      <c r="A51" s="124"/>
      <c r="B51" s="123" t="s">
        <v>20</v>
      </c>
      <c r="C51" s="123"/>
      <c r="D51" s="4">
        <f>D49+D50</f>
        <v>1920</v>
      </c>
      <c r="E51" s="6">
        <f>E49+E50</f>
        <v>1920</v>
      </c>
      <c r="F51" s="6">
        <f>F49+F50</f>
        <v>1920</v>
      </c>
      <c r="G51" s="6">
        <f t="shared" si="3"/>
        <v>0</v>
      </c>
      <c r="H51" s="6">
        <f t="shared" si="0"/>
        <v>0</v>
      </c>
      <c r="I51" s="17"/>
      <c r="J51" s="17"/>
      <c r="K51" s="17"/>
    </row>
    <row r="52" spans="1:12" ht="29.4" customHeight="1">
      <c r="A52" s="124" t="s">
        <v>17</v>
      </c>
      <c r="B52" s="122" t="s">
        <v>72</v>
      </c>
      <c r="C52" s="40" t="s">
        <v>130</v>
      </c>
      <c r="D52" s="2">
        <f>комитет!D51+цзн!D52</f>
        <v>0</v>
      </c>
      <c r="E52" s="5">
        <f>комитет!E51+цзн!E52</f>
        <v>0</v>
      </c>
      <c r="F52" s="2">
        <f>комитет!F51+цзн!F52</f>
        <v>0</v>
      </c>
      <c r="G52" s="5">
        <f t="shared" si="3"/>
        <v>0</v>
      </c>
      <c r="H52" s="5">
        <f t="shared" si="0"/>
        <v>0</v>
      </c>
      <c r="I52" s="15"/>
      <c r="J52" s="15"/>
      <c r="K52" s="15"/>
    </row>
    <row r="53" spans="1:12" ht="29.4" customHeight="1">
      <c r="A53" s="124"/>
      <c r="B53" s="122"/>
      <c r="C53" s="40" t="s">
        <v>131</v>
      </c>
      <c r="D53" s="2">
        <f>комитет!D52+цзн!D53</f>
        <v>1256000</v>
      </c>
      <c r="E53" s="5">
        <f>комитет!E52+цзн!E53</f>
        <v>891995.88000000012</v>
      </c>
      <c r="F53" s="2">
        <f>комитет!F52+цзн!F53</f>
        <v>877156.88</v>
      </c>
      <c r="G53" s="5">
        <f t="shared" si="3"/>
        <v>378843.12</v>
      </c>
      <c r="H53" s="5">
        <f t="shared" si="0"/>
        <v>14839.000000000116</v>
      </c>
      <c r="I53" s="15"/>
      <c r="J53" s="15"/>
      <c r="K53" s="15"/>
      <c r="L53" s="43">
        <v>102767.34</v>
      </c>
    </row>
    <row r="54" spans="1:12" ht="24" customHeight="1">
      <c r="A54" s="124"/>
      <c r="B54" s="130"/>
      <c r="C54" s="40"/>
      <c r="D54" s="2"/>
      <c r="E54" s="5"/>
      <c r="F54" s="5"/>
      <c r="G54" s="5"/>
      <c r="H54" s="5"/>
      <c r="I54" s="15"/>
      <c r="J54" s="15"/>
      <c r="K54" s="15"/>
    </row>
    <row r="55" spans="1:12" ht="16.2">
      <c r="A55" s="124"/>
      <c r="B55" s="123" t="s">
        <v>20</v>
      </c>
      <c r="C55" s="123"/>
      <c r="D55" s="4">
        <f>D52+D53+D54</f>
        <v>1256000</v>
      </c>
      <c r="E55" s="6">
        <f>E52+E53+E54</f>
        <v>891995.88000000012</v>
      </c>
      <c r="F55" s="6">
        <f>F52+F53+F54</f>
        <v>877156.88</v>
      </c>
      <c r="G55" s="6">
        <f t="shared" si="3"/>
        <v>378843.12</v>
      </c>
      <c r="H55" s="6">
        <f t="shared" si="0"/>
        <v>14839.000000000116</v>
      </c>
      <c r="I55" s="17"/>
      <c r="J55" s="17"/>
      <c r="K55" s="17"/>
    </row>
    <row r="56" spans="1:12" ht="73.2" customHeight="1">
      <c r="A56" s="124" t="s">
        <v>18</v>
      </c>
      <c r="B56" s="52" t="s">
        <v>82</v>
      </c>
      <c r="C56" s="40" t="s">
        <v>124</v>
      </c>
      <c r="D56" s="2">
        <f>комитет!D55+цзн!D56</f>
        <v>5040000</v>
      </c>
      <c r="E56" s="5">
        <f>комитет!E55+цзн!E56</f>
        <v>5024690.7000000011</v>
      </c>
      <c r="F56" s="2">
        <f>комитет!F55+цзн!F56</f>
        <v>5024690.7</v>
      </c>
      <c r="G56" s="5">
        <f t="shared" si="3"/>
        <v>15309.299999999814</v>
      </c>
      <c r="H56" s="5">
        <f t="shared" si="0"/>
        <v>0</v>
      </c>
      <c r="I56" s="15"/>
      <c r="J56" s="15"/>
      <c r="K56" s="15"/>
    </row>
    <row r="57" spans="1:12" ht="17.399999999999999" customHeight="1">
      <c r="A57" s="124"/>
      <c r="B57" s="123" t="s">
        <v>20</v>
      </c>
      <c r="C57" s="123"/>
      <c r="D57" s="4">
        <f>D56</f>
        <v>5040000</v>
      </c>
      <c r="E57" s="6">
        <f>E56</f>
        <v>5024690.7000000011</v>
      </c>
      <c r="F57" s="6">
        <f>F56</f>
        <v>5024690.7</v>
      </c>
      <c r="G57" s="6">
        <f>D57-F57</f>
        <v>15309.299999999814</v>
      </c>
      <c r="H57" s="6">
        <f t="shared" si="0"/>
        <v>0</v>
      </c>
      <c r="I57" s="17"/>
      <c r="J57" s="17"/>
      <c r="K57" s="17"/>
    </row>
    <row r="58" spans="1:12">
      <c r="A58" s="124" t="s">
        <v>19</v>
      </c>
      <c r="B58" s="122" t="s">
        <v>83</v>
      </c>
      <c r="C58" s="40" t="s">
        <v>125</v>
      </c>
      <c r="D58" s="2">
        <f>комитет!D57+цзн!D58</f>
        <v>281452.46000000002</v>
      </c>
      <c r="E58" s="5">
        <f>комитет!E57+цзн!E58</f>
        <v>256178.08</v>
      </c>
      <c r="F58" s="2">
        <f>комитет!F57+цзн!F58</f>
        <v>256178.08</v>
      </c>
      <c r="G58" s="5">
        <f t="shared" si="3"/>
        <v>25274.380000000034</v>
      </c>
      <c r="H58" s="5">
        <f>E58-F58</f>
        <v>0</v>
      </c>
      <c r="I58" s="15"/>
      <c r="J58" s="15"/>
      <c r="K58" s="15"/>
    </row>
    <row r="59" spans="1:12" ht="35.4" customHeight="1">
      <c r="A59" s="124"/>
      <c r="B59" s="122"/>
      <c r="C59" s="40"/>
      <c r="D59" s="2"/>
      <c r="E59" s="5"/>
      <c r="F59" s="5"/>
      <c r="G59" s="5">
        <f t="shared" si="3"/>
        <v>0</v>
      </c>
      <c r="H59" s="5">
        <f t="shared" si="0"/>
        <v>0</v>
      </c>
      <c r="I59" s="15"/>
      <c r="J59" s="15"/>
      <c r="K59" s="15"/>
    </row>
    <row r="60" spans="1:12" ht="25.2" customHeight="1">
      <c r="A60" s="124"/>
      <c r="B60" s="123" t="s">
        <v>20</v>
      </c>
      <c r="C60" s="123"/>
      <c r="D60" s="4">
        <f>D58+D59</f>
        <v>281452.46000000002</v>
      </c>
      <c r="E60" s="6">
        <f>E58+E59</f>
        <v>256178.08</v>
      </c>
      <c r="F60" s="6">
        <f>F58+F59</f>
        <v>256178.08</v>
      </c>
      <c r="G60" s="6">
        <f t="shared" si="3"/>
        <v>25274.380000000034</v>
      </c>
      <c r="H60" s="6">
        <f t="shared" si="0"/>
        <v>0</v>
      </c>
      <c r="I60" s="17"/>
      <c r="J60" s="17"/>
      <c r="K60" s="17"/>
    </row>
    <row r="61" spans="1:12">
      <c r="A61" s="124" t="s">
        <v>25</v>
      </c>
      <c r="B61" s="122" t="s">
        <v>84</v>
      </c>
      <c r="C61" s="40" t="s">
        <v>125</v>
      </c>
      <c r="D61" s="2">
        <f>комитет!D60+цзн!D61</f>
        <v>0</v>
      </c>
      <c r="E61" s="5">
        <f>комитет!E60+цзн!E61</f>
        <v>0</v>
      </c>
      <c r="F61" s="2">
        <f>комитет!F60+цзн!F61</f>
        <v>0</v>
      </c>
      <c r="G61" s="5">
        <f t="shared" si="3"/>
        <v>0</v>
      </c>
      <c r="H61" s="5">
        <f t="shared" si="0"/>
        <v>0</v>
      </c>
      <c r="I61" s="15"/>
      <c r="J61" s="15"/>
      <c r="K61" s="15"/>
    </row>
    <row r="62" spans="1:12" ht="30.6" customHeight="1">
      <c r="A62" s="124"/>
      <c r="B62" s="122"/>
      <c r="C62" s="40"/>
      <c r="D62" s="2"/>
      <c r="E62" s="5"/>
      <c r="F62" s="5"/>
      <c r="G62" s="5">
        <f t="shared" si="3"/>
        <v>0</v>
      </c>
      <c r="H62" s="5">
        <f t="shared" si="0"/>
        <v>0</v>
      </c>
      <c r="I62" s="15"/>
      <c r="J62" s="15"/>
      <c r="K62" s="15"/>
    </row>
    <row r="63" spans="1:12" ht="16.2">
      <c r="A63" s="124"/>
      <c r="B63" s="123" t="s">
        <v>20</v>
      </c>
      <c r="C63" s="123"/>
      <c r="D63" s="4">
        <f>D61+D62</f>
        <v>0</v>
      </c>
      <c r="E63" s="6">
        <f>E61+E62</f>
        <v>0</v>
      </c>
      <c r="F63" s="6">
        <f>F61+F62</f>
        <v>0</v>
      </c>
      <c r="G63" s="6">
        <f t="shared" si="3"/>
        <v>0</v>
      </c>
      <c r="H63" s="6">
        <f t="shared" si="0"/>
        <v>0</v>
      </c>
      <c r="I63" s="17"/>
      <c r="J63" s="17"/>
      <c r="K63" s="17"/>
    </row>
    <row r="64" spans="1:12">
      <c r="A64" s="124" t="s">
        <v>26</v>
      </c>
      <c r="B64" s="122" t="s">
        <v>85</v>
      </c>
      <c r="C64" s="40" t="s">
        <v>125</v>
      </c>
      <c r="D64" s="2">
        <f>комитет!D63+цзн!D64</f>
        <v>60000</v>
      </c>
      <c r="E64" s="5">
        <f>комитет!E63+цзн!E64</f>
        <v>60000</v>
      </c>
      <c r="F64" s="2">
        <f>комитет!F63+цзн!F64</f>
        <v>60000</v>
      </c>
      <c r="G64" s="5">
        <f t="shared" si="3"/>
        <v>0</v>
      </c>
      <c r="H64" s="5">
        <f t="shared" si="0"/>
        <v>0</v>
      </c>
      <c r="I64" s="15"/>
      <c r="J64" s="15"/>
      <c r="K64" s="15"/>
    </row>
    <row r="65" spans="1:11" ht="22.2" customHeight="1">
      <c r="A65" s="124"/>
      <c r="B65" s="122"/>
      <c r="C65" s="40"/>
      <c r="D65" s="2"/>
      <c r="E65" s="5"/>
      <c r="F65" s="5"/>
      <c r="G65" s="5">
        <f t="shared" si="3"/>
        <v>0</v>
      </c>
      <c r="H65" s="5">
        <f t="shared" si="0"/>
        <v>0</v>
      </c>
      <c r="I65" s="15"/>
      <c r="J65" s="15"/>
      <c r="K65" s="15"/>
    </row>
    <row r="66" spans="1:11" ht="16.2">
      <c r="A66" s="124"/>
      <c r="B66" s="123" t="s">
        <v>20</v>
      </c>
      <c r="C66" s="123"/>
      <c r="D66" s="4">
        <f>D64+D65</f>
        <v>60000</v>
      </c>
      <c r="E66" s="6">
        <f>E64+E65</f>
        <v>60000</v>
      </c>
      <c r="F66" s="6">
        <f>F64+F65</f>
        <v>60000</v>
      </c>
      <c r="G66" s="6">
        <f t="shared" si="3"/>
        <v>0</v>
      </c>
      <c r="H66" s="6">
        <f t="shared" si="0"/>
        <v>0</v>
      </c>
      <c r="I66" s="17"/>
      <c r="J66" s="17"/>
      <c r="K66" s="17"/>
    </row>
    <row r="67" spans="1:11" ht="40.200000000000003" customHeight="1">
      <c r="A67" s="124" t="s">
        <v>27</v>
      </c>
      <c r="B67" s="52" t="s">
        <v>121</v>
      </c>
      <c r="C67" s="40"/>
      <c r="D67" s="2"/>
      <c r="E67" s="5"/>
      <c r="F67" s="5"/>
      <c r="G67" s="5">
        <f t="shared" si="3"/>
        <v>0</v>
      </c>
      <c r="H67" s="5">
        <f t="shared" si="0"/>
        <v>0</v>
      </c>
      <c r="I67" s="15"/>
      <c r="J67" s="15"/>
      <c r="K67" s="15"/>
    </row>
    <row r="68" spans="1:11" ht="16.2">
      <c r="A68" s="124"/>
      <c r="B68" s="123" t="s">
        <v>20</v>
      </c>
      <c r="C68" s="123"/>
      <c r="D68" s="4">
        <f>D67</f>
        <v>0</v>
      </c>
      <c r="E68" s="6">
        <f>E67</f>
        <v>0</v>
      </c>
      <c r="F68" s="6">
        <f>F67</f>
        <v>0</v>
      </c>
      <c r="G68" s="6">
        <f t="shared" ref="G68:G97" si="9">D68-F68</f>
        <v>0</v>
      </c>
      <c r="H68" s="6">
        <f t="shared" ref="H68:H97" si="10">E68-F68</f>
        <v>0</v>
      </c>
      <c r="I68" s="17"/>
      <c r="J68" s="17"/>
      <c r="K68" s="17"/>
    </row>
    <row r="69" spans="1:11" ht="40.200000000000003" customHeight="1">
      <c r="A69" s="124" t="s">
        <v>28</v>
      </c>
      <c r="B69" s="52" t="s">
        <v>120</v>
      </c>
      <c r="C69" s="40"/>
      <c r="D69" s="2"/>
      <c r="E69" s="5"/>
      <c r="F69" s="2"/>
      <c r="G69" s="5">
        <f t="shared" si="9"/>
        <v>0</v>
      </c>
      <c r="H69" s="5">
        <f t="shared" si="10"/>
        <v>0</v>
      </c>
      <c r="I69" s="15"/>
      <c r="J69" s="15"/>
      <c r="K69" s="15"/>
    </row>
    <row r="70" spans="1:11" ht="16.95" customHeight="1">
      <c r="A70" s="124"/>
      <c r="B70" s="123" t="s">
        <v>20</v>
      </c>
      <c r="C70" s="123"/>
      <c r="D70" s="4">
        <f>D69</f>
        <v>0</v>
      </c>
      <c r="E70" s="6">
        <f>E69</f>
        <v>0</v>
      </c>
      <c r="F70" s="4">
        <f>F69</f>
        <v>0</v>
      </c>
      <c r="G70" s="6">
        <f t="shared" si="9"/>
        <v>0</v>
      </c>
      <c r="H70" s="6">
        <f t="shared" si="10"/>
        <v>0</v>
      </c>
      <c r="I70" s="17"/>
      <c r="J70" s="17"/>
      <c r="K70" s="17"/>
    </row>
    <row r="71" spans="1:11" ht="27.6" customHeight="1">
      <c r="A71" s="124" t="s">
        <v>33</v>
      </c>
      <c r="B71" s="135" t="s">
        <v>86</v>
      </c>
      <c r="C71" s="41" t="s">
        <v>132</v>
      </c>
      <c r="D71" s="2">
        <f>комитет!D70+цзн!D71</f>
        <v>108180.86</v>
      </c>
      <c r="E71" s="5">
        <f>комитет!E70+цзн!E71</f>
        <v>83926</v>
      </c>
      <c r="F71" s="2">
        <f>комитет!F70+цзн!F71</f>
        <v>83926</v>
      </c>
      <c r="G71" s="5">
        <f t="shared" si="9"/>
        <v>24254.86</v>
      </c>
      <c r="H71" s="5">
        <f t="shared" si="10"/>
        <v>0</v>
      </c>
      <c r="I71" s="15"/>
      <c r="J71" s="15"/>
      <c r="K71" s="15"/>
    </row>
    <row r="72" spans="1:11" ht="27.6" customHeight="1">
      <c r="A72" s="124"/>
      <c r="B72" s="135"/>
      <c r="C72" s="40" t="s">
        <v>133</v>
      </c>
      <c r="D72" s="2">
        <f>комитет!D71+цзн!D72</f>
        <v>7766</v>
      </c>
      <c r="E72" s="5">
        <f>комитет!E71+цзн!E72</f>
        <v>7766</v>
      </c>
      <c r="F72" s="2">
        <f>комитет!F71+цзн!F72</f>
        <v>7766</v>
      </c>
      <c r="G72" s="5">
        <f t="shared" si="9"/>
        <v>0</v>
      </c>
      <c r="H72" s="5">
        <f t="shared" si="10"/>
        <v>0</v>
      </c>
      <c r="I72" s="15"/>
      <c r="J72" s="15"/>
      <c r="K72" s="15"/>
    </row>
    <row r="73" spans="1:11" ht="27.6" customHeight="1">
      <c r="A73" s="124"/>
      <c r="B73" s="135"/>
      <c r="C73" s="40" t="s">
        <v>134</v>
      </c>
      <c r="D73" s="2">
        <f>комитет!D72+цзн!D73</f>
        <v>217350.73</v>
      </c>
      <c r="E73" s="5">
        <f>комитет!E72+цзн!E73</f>
        <v>173235.97</v>
      </c>
      <c r="F73" s="2">
        <f>комитет!F72+цзн!F73</f>
        <v>168999.72</v>
      </c>
      <c r="G73" s="5">
        <f t="shared" si="9"/>
        <v>48351.010000000009</v>
      </c>
      <c r="H73" s="5">
        <f t="shared" si="10"/>
        <v>4236.25</v>
      </c>
      <c r="I73" s="15"/>
      <c r="J73" s="15"/>
      <c r="K73" s="15"/>
    </row>
    <row r="74" spans="1:11" ht="21.6" customHeight="1">
      <c r="A74" s="24"/>
      <c r="B74" s="137" t="s">
        <v>20</v>
      </c>
      <c r="C74" s="137"/>
      <c r="D74" s="4">
        <f>D71+D72+D73</f>
        <v>333297.59000000003</v>
      </c>
      <c r="E74" s="6">
        <f>E71+E72+E73</f>
        <v>264927.96999999997</v>
      </c>
      <c r="F74" s="4">
        <f>F71+F72+F73</f>
        <v>260691.72</v>
      </c>
      <c r="G74" s="6">
        <f t="shared" si="9"/>
        <v>72605.870000000024</v>
      </c>
      <c r="H74" s="6">
        <f t="shared" si="10"/>
        <v>4236.2499999999709</v>
      </c>
      <c r="I74" s="17"/>
      <c r="J74" s="17"/>
      <c r="K74" s="17"/>
    </row>
    <row r="75" spans="1:11" ht="39" customHeight="1">
      <c r="A75" s="124" t="s">
        <v>34</v>
      </c>
      <c r="B75" s="122" t="s">
        <v>89</v>
      </c>
      <c r="C75" s="41" t="s">
        <v>132</v>
      </c>
      <c r="D75" s="2">
        <f>комитет!D74+цзн!D75</f>
        <v>7705.04</v>
      </c>
      <c r="E75" s="5">
        <f>комитет!E74+цзн!E75</f>
        <v>7705.04</v>
      </c>
      <c r="F75" s="2">
        <f>комитет!F74+цзн!F75</f>
        <v>7705.04</v>
      </c>
      <c r="G75" s="5">
        <f t="shared" si="9"/>
        <v>0</v>
      </c>
      <c r="H75" s="5">
        <f t="shared" si="10"/>
        <v>0</v>
      </c>
      <c r="I75" s="15"/>
      <c r="J75" s="15"/>
      <c r="K75" s="15"/>
    </row>
    <row r="76" spans="1:11" ht="25.95" customHeight="1">
      <c r="A76" s="124"/>
      <c r="B76" s="122"/>
      <c r="C76" s="40" t="s">
        <v>133</v>
      </c>
      <c r="D76" s="2">
        <f>комитет!D75+цзн!D76</f>
        <v>31466</v>
      </c>
      <c r="E76" s="5">
        <f>комитет!E75+цзн!E76</f>
        <v>31466</v>
      </c>
      <c r="F76" s="2">
        <f>комитет!F75+цзн!F76</f>
        <v>31466</v>
      </c>
      <c r="G76" s="5">
        <f t="shared" si="9"/>
        <v>0</v>
      </c>
      <c r="H76" s="5">
        <f t="shared" si="10"/>
        <v>0</v>
      </c>
      <c r="I76" s="15"/>
      <c r="J76" s="15"/>
      <c r="K76" s="15"/>
    </row>
    <row r="77" spans="1:11" ht="25.95" customHeight="1">
      <c r="A77" s="124"/>
      <c r="B77" s="122"/>
      <c r="C77" s="40" t="s">
        <v>134</v>
      </c>
      <c r="D77" s="2">
        <f>комитет!D76+цзн!D77</f>
        <v>275487.56</v>
      </c>
      <c r="E77" s="5">
        <f>комитет!E76+цзн!E77</f>
        <v>262550.3</v>
      </c>
      <c r="F77" s="2">
        <f>комитет!F76+цзн!F77</f>
        <v>262550.3</v>
      </c>
      <c r="G77" s="5">
        <f t="shared" si="9"/>
        <v>12937.260000000009</v>
      </c>
      <c r="H77" s="5">
        <f t="shared" si="10"/>
        <v>0</v>
      </c>
      <c r="I77" s="15"/>
      <c r="J77" s="15"/>
      <c r="K77" s="15"/>
    </row>
    <row r="78" spans="1:11" ht="16.2">
      <c r="A78" s="24"/>
      <c r="B78" s="123" t="s">
        <v>20</v>
      </c>
      <c r="C78" s="123"/>
      <c r="D78" s="4">
        <f>D75+D76+D77</f>
        <v>314658.59999999998</v>
      </c>
      <c r="E78" s="6">
        <f>E75+E76+E77</f>
        <v>301721.33999999997</v>
      </c>
      <c r="F78" s="4">
        <f>F75+F76+F77</f>
        <v>301721.33999999997</v>
      </c>
      <c r="G78" s="6">
        <f t="shared" si="9"/>
        <v>12937.260000000009</v>
      </c>
      <c r="H78" s="6">
        <f t="shared" si="10"/>
        <v>0</v>
      </c>
      <c r="I78" s="17"/>
      <c r="J78" s="17"/>
      <c r="K78" s="17"/>
    </row>
    <row r="79" spans="1:11" ht="31.95" customHeight="1">
      <c r="A79" s="124" t="s">
        <v>49</v>
      </c>
      <c r="B79" s="122" t="s">
        <v>35</v>
      </c>
      <c r="C79" s="40" t="s">
        <v>135</v>
      </c>
      <c r="D79" s="5">
        <f>комитет!D78+цзн!D79</f>
        <v>925001.17</v>
      </c>
      <c r="E79" s="5">
        <f>комитет!E78+цзн!E79</f>
        <v>925001.16999999993</v>
      </c>
      <c r="F79" s="5">
        <f>комитет!F78+цзн!F79</f>
        <v>925001.17</v>
      </c>
      <c r="G79" s="5">
        <f t="shared" si="9"/>
        <v>0</v>
      </c>
      <c r="H79" s="5">
        <f t="shared" si="10"/>
        <v>0</v>
      </c>
      <c r="I79" s="15"/>
      <c r="J79" s="15"/>
      <c r="K79" s="15"/>
    </row>
    <row r="80" spans="1:11" ht="30.6" customHeight="1">
      <c r="A80" s="124"/>
      <c r="B80" s="122"/>
      <c r="C80" s="40" t="s">
        <v>136</v>
      </c>
      <c r="D80" s="5">
        <f>комитет!D79+цзн!D80</f>
        <v>200740826.88999999</v>
      </c>
      <c r="E80" s="5">
        <f>комитет!E79+цзн!E80</f>
        <v>200740826.88999999</v>
      </c>
      <c r="F80" s="5">
        <f>комитет!F79+цзн!F80</f>
        <v>200725422.88999999</v>
      </c>
      <c r="G80" s="5">
        <f t="shared" si="9"/>
        <v>15404</v>
      </c>
      <c r="H80" s="5">
        <f t="shared" si="10"/>
        <v>15404</v>
      </c>
      <c r="I80" s="15"/>
      <c r="J80" s="15"/>
      <c r="K80" s="15"/>
    </row>
    <row r="81" spans="1:257" ht="30.6" customHeight="1">
      <c r="A81" s="124"/>
      <c r="B81" s="122"/>
      <c r="C81" s="40" t="s">
        <v>137</v>
      </c>
      <c r="D81" s="5">
        <f>комитет!D80+цзн!D81</f>
        <v>2770308.94</v>
      </c>
      <c r="E81" s="5">
        <f>комитет!E80+цзн!E81</f>
        <v>2770308.94</v>
      </c>
      <c r="F81" s="5">
        <f>комитет!F80+цзн!F81</f>
        <v>2770308.94</v>
      </c>
      <c r="G81" s="5">
        <f t="shared" si="9"/>
        <v>0</v>
      </c>
      <c r="H81" s="5">
        <f t="shared" si="10"/>
        <v>0</v>
      </c>
      <c r="I81" s="15"/>
      <c r="J81" s="15"/>
      <c r="K81" s="15"/>
    </row>
    <row r="82" spans="1:257" ht="30.6" customHeight="1">
      <c r="A82" s="124"/>
      <c r="B82" s="122"/>
      <c r="C82" s="40" t="s">
        <v>138</v>
      </c>
      <c r="D82" s="5">
        <f>комитет!D81+цзн!D82</f>
        <v>31160363</v>
      </c>
      <c r="E82" s="5">
        <f>комитет!E81+цзн!E82</f>
        <v>31160363</v>
      </c>
      <c r="F82" s="5">
        <f>комитет!F81+цзн!F82</f>
        <v>31160363</v>
      </c>
      <c r="G82" s="5">
        <f t="shared" si="9"/>
        <v>0</v>
      </c>
      <c r="H82" s="5">
        <f t="shared" si="10"/>
        <v>0</v>
      </c>
      <c r="I82" s="15"/>
      <c r="J82" s="15"/>
      <c r="K82" s="15"/>
    </row>
    <row r="83" spans="1:257" ht="17.399999999999999" customHeight="1">
      <c r="A83" s="124"/>
      <c r="B83" s="123" t="s">
        <v>20</v>
      </c>
      <c r="C83" s="123"/>
      <c r="D83" s="4">
        <f>D79+D80+D81+D82</f>
        <v>235596499.99999997</v>
      </c>
      <c r="E83" s="6">
        <f>E79+E80+E81+E82</f>
        <v>235596499.99999997</v>
      </c>
      <c r="F83" s="4">
        <f>F79+F80+F81+F82</f>
        <v>235581095.99999997</v>
      </c>
      <c r="G83" s="6">
        <f t="shared" si="9"/>
        <v>15404</v>
      </c>
      <c r="H83" s="6">
        <f t="shared" si="10"/>
        <v>15404</v>
      </c>
      <c r="I83" s="17"/>
      <c r="J83" s="17"/>
      <c r="K83" s="17"/>
    </row>
    <row r="84" spans="1:257" ht="54.6" customHeight="1">
      <c r="A84" s="124" t="s">
        <v>50</v>
      </c>
      <c r="B84" s="10" t="s">
        <v>52</v>
      </c>
      <c r="C84" s="40" t="s">
        <v>139</v>
      </c>
      <c r="D84" s="2">
        <f>комитет!D83</f>
        <v>3343623.99</v>
      </c>
      <c r="E84" s="5">
        <f>комитет!E83</f>
        <v>3343623.99</v>
      </c>
      <c r="F84" s="2">
        <f>комитет!F83</f>
        <v>3343623.99</v>
      </c>
      <c r="G84" s="5">
        <f t="shared" si="9"/>
        <v>0</v>
      </c>
      <c r="H84" s="5">
        <f>E84-F84</f>
        <v>0</v>
      </c>
      <c r="I84" s="15"/>
      <c r="J84" s="15"/>
      <c r="K84" s="15"/>
      <c r="L84" s="62"/>
    </row>
    <row r="85" spans="1:257" ht="19.2" customHeight="1">
      <c r="A85" s="142"/>
      <c r="B85" s="125" t="s">
        <v>20</v>
      </c>
      <c r="C85" s="125"/>
      <c r="D85" s="4">
        <f>D84</f>
        <v>3343623.99</v>
      </c>
      <c r="E85" s="6">
        <f>E84</f>
        <v>3343623.99</v>
      </c>
      <c r="F85" s="4">
        <f>F84</f>
        <v>3343623.99</v>
      </c>
      <c r="G85" s="6">
        <f t="shared" si="9"/>
        <v>0</v>
      </c>
      <c r="H85" s="6">
        <f>E85-F85</f>
        <v>0</v>
      </c>
      <c r="I85" s="17"/>
      <c r="J85" s="64"/>
      <c r="K85" s="65"/>
      <c r="L85" s="42"/>
      <c r="M85" s="66"/>
      <c r="N85" s="66"/>
      <c r="O85" s="66"/>
      <c r="P85" s="15"/>
      <c r="Q85" s="15"/>
      <c r="R85" s="64"/>
      <c r="S85" s="65"/>
      <c r="T85" s="42"/>
      <c r="U85" s="66"/>
      <c r="V85" s="66"/>
      <c r="W85" s="66"/>
      <c r="X85" s="15"/>
      <c r="Y85" s="15"/>
      <c r="Z85" s="64"/>
      <c r="AA85" s="65"/>
      <c r="AB85" s="42"/>
      <c r="AC85" s="66"/>
      <c r="AD85" s="66"/>
      <c r="AE85" s="66"/>
      <c r="AF85" s="15"/>
      <c r="AG85" s="15"/>
      <c r="AH85" s="64"/>
      <c r="AI85" s="65"/>
      <c r="AJ85" s="42"/>
      <c r="AK85" s="66"/>
      <c r="AL85" s="66"/>
      <c r="AM85" s="66"/>
      <c r="AN85" s="15"/>
      <c r="AO85" s="15"/>
      <c r="AP85" s="64"/>
      <c r="AQ85" s="65"/>
      <c r="AR85" s="55"/>
      <c r="AS85" s="2"/>
      <c r="AT85" s="2"/>
      <c r="AU85" s="2"/>
      <c r="AV85" s="5"/>
      <c r="AW85" s="5"/>
      <c r="AX85" s="53"/>
      <c r="AY85" s="54"/>
      <c r="AZ85" s="55"/>
      <c r="BA85" s="2"/>
      <c r="BB85" s="2"/>
      <c r="BC85" s="2"/>
      <c r="BD85" s="5"/>
      <c r="BE85" s="5"/>
      <c r="BF85" s="53"/>
      <c r="BG85" s="54"/>
      <c r="BH85" s="55"/>
      <c r="BI85" s="2"/>
      <c r="BJ85" s="2"/>
      <c r="BK85" s="2"/>
      <c r="BL85" s="5"/>
      <c r="BM85" s="5"/>
      <c r="BN85" s="53"/>
      <c r="BO85" s="54"/>
      <c r="BP85" s="55"/>
      <c r="BQ85" s="2"/>
      <c r="BR85" s="2"/>
      <c r="BS85" s="2"/>
      <c r="BT85" s="5"/>
      <c r="BU85" s="5"/>
      <c r="BV85" s="53"/>
      <c r="BW85" s="54"/>
      <c r="BX85" s="55"/>
      <c r="BY85" s="2"/>
      <c r="BZ85" s="2"/>
      <c r="CA85" s="2"/>
      <c r="CB85" s="5"/>
      <c r="CC85" s="5"/>
      <c r="CD85" s="53"/>
      <c r="CE85" s="54"/>
      <c r="CF85" s="55"/>
      <c r="CG85" s="2"/>
      <c r="CH85" s="2"/>
      <c r="CI85" s="2"/>
      <c r="CJ85" s="5"/>
      <c r="CK85" s="5"/>
      <c r="CL85" s="53"/>
      <c r="CM85" s="54"/>
      <c r="CN85" s="55"/>
      <c r="CO85" s="2"/>
      <c r="CP85" s="2"/>
      <c r="CQ85" s="2"/>
      <c r="CR85" s="5"/>
      <c r="CS85" s="5"/>
      <c r="CT85" s="53"/>
      <c r="CU85" s="54"/>
      <c r="CV85" s="55"/>
      <c r="CW85" s="2"/>
      <c r="CX85" s="2"/>
      <c r="CY85" s="2"/>
      <c r="CZ85" s="5"/>
      <c r="DA85" s="5"/>
      <c r="DB85" s="53"/>
      <c r="DC85" s="54"/>
      <c r="DD85" s="55"/>
      <c r="DE85" s="2"/>
      <c r="DF85" s="2"/>
      <c r="DG85" s="2"/>
      <c r="DH85" s="5"/>
      <c r="DI85" s="5"/>
      <c r="DJ85" s="53"/>
      <c r="DK85" s="54"/>
      <c r="DL85" s="55"/>
      <c r="DM85" s="2"/>
      <c r="DN85" s="2"/>
      <c r="DO85" s="2"/>
      <c r="DP85" s="5"/>
      <c r="DQ85" s="5"/>
      <c r="DR85" s="53"/>
      <c r="DS85" s="54"/>
      <c r="DT85" s="55"/>
      <c r="DU85" s="2"/>
      <c r="DV85" s="2"/>
      <c r="DW85" s="2"/>
      <c r="DX85" s="5"/>
      <c r="DY85" s="5"/>
      <c r="DZ85" s="53"/>
      <c r="EA85" s="54"/>
      <c r="EB85" s="55"/>
      <c r="EC85" s="2"/>
      <c r="ED85" s="2"/>
      <c r="EE85" s="2"/>
      <c r="EF85" s="5"/>
      <c r="EG85" s="5"/>
      <c r="EH85" s="53"/>
      <c r="EI85" s="54"/>
      <c r="EJ85" s="55"/>
      <c r="EK85" s="2"/>
      <c r="EL85" s="2"/>
      <c r="EM85" s="2"/>
      <c r="EN85" s="5"/>
      <c r="EO85" s="5"/>
      <c r="EP85" s="53"/>
      <c r="EQ85" s="54"/>
      <c r="ER85" s="55"/>
      <c r="ES85" s="2"/>
      <c r="ET85" s="2"/>
      <c r="EU85" s="2"/>
      <c r="EV85" s="5"/>
      <c r="EW85" s="5"/>
      <c r="EX85" s="53"/>
      <c r="EY85" s="54"/>
      <c r="EZ85" s="55"/>
      <c r="FA85" s="2"/>
      <c r="FB85" s="2"/>
      <c r="FC85" s="2"/>
      <c r="FD85" s="5"/>
      <c r="FE85" s="5"/>
      <c r="FF85" s="53"/>
      <c r="FG85" s="54"/>
      <c r="FH85" s="55"/>
      <c r="FI85" s="2"/>
      <c r="FJ85" s="2"/>
      <c r="FK85" s="2"/>
      <c r="FL85" s="5"/>
      <c r="FM85" s="5"/>
      <c r="FN85" s="53"/>
      <c r="FO85" s="54"/>
      <c r="FP85" s="55"/>
      <c r="FQ85" s="2"/>
      <c r="FR85" s="2"/>
      <c r="FS85" s="2"/>
      <c r="FT85" s="5"/>
      <c r="FU85" s="5"/>
      <c r="FV85" s="53"/>
      <c r="FW85" s="54"/>
      <c r="FX85" s="55"/>
      <c r="FY85" s="2"/>
      <c r="FZ85" s="2"/>
      <c r="GA85" s="2"/>
      <c r="GB85" s="5"/>
      <c r="GC85" s="5"/>
      <c r="GD85" s="53"/>
      <c r="GE85" s="54"/>
      <c r="GF85" s="55"/>
      <c r="GG85" s="2"/>
      <c r="GH85" s="2"/>
      <c r="GI85" s="2"/>
      <c r="GJ85" s="5"/>
      <c r="GK85" s="5"/>
      <c r="GL85" s="53"/>
      <c r="GM85" s="54"/>
      <c r="GN85" s="55"/>
      <c r="GO85" s="2"/>
      <c r="GP85" s="2"/>
      <c r="GQ85" s="2"/>
      <c r="GR85" s="5"/>
      <c r="GS85" s="5"/>
      <c r="GT85" s="53"/>
      <c r="GU85" s="54"/>
      <c r="GV85" s="55"/>
      <c r="GW85" s="2"/>
      <c r="GX85" s="2"/>
      <c r="GY85" s="2"/>
      <c r="GZ85" s="5"/>
      <c r="HA85" s="5"/>
      <c r="HB85" s="53"/>
      <c r="HC85" s="54"/>
      <c r="HD85" s="55"/>
      <c r="HE85" s="2"/>
      <c r="HF85" s="2"/>
      <c r="HG85" s="2"/>
      <c r="HH85" s="5"/>
      <c r="HI85" s="5"/>
      <c r="HJ85" s="53"/>
      <c r="HK85" s="54"/>
      <c r="HL85" s="55"/>
      <c r="HM85" s="2"/>
      <c r="HN85" s="2"/>
      <c r="HO85" s="2"/>
      <c r="HP85" s="5"/>
      <c r="HQ85" s="5"/>
      <c r="HR85" s="53"/>
      <c r="HS85" s="54"/>
      <c r="HT85" s="55"/>
      <c r="HU85" s="2"/>
      <c r="HV85" s="2"/>
      <c r="HW85" s="2"/>
      <c r="HX85" s="5"/>
      <c r="HY85" s="5"/>
      <c r="HZ85" s="53"/>
      <c r="IA85" s="54"/>
      <c r="IB85" s="55"/>
      <c r="IC85" s="2"/>
      <c r="ID85" s="2"/>
      <c r="IE85" s="2"/>
      <c r="IF85" s="5"/>
      <c r="IG85" s="5"/>
      <c r="IH85" s="53"/>
      <c r="II85" s="54"/>
      <c r="IJ85" s="55"/>
      <c r="IK85" s="2"/>
      <c r="IL85" s="2"/>
      <c r="IM85" s="2"/>
      <c r="IN85" s="5"/>
      <c r="IO85" s="5"/>
      <c r="IP85" s="53"/>
      <c r="IQ85" s="54"/>
      <c r="IR85" s="55"/>
      <c r="IS85" s="2"/>
      <c r="IT85" s="2"/>
      <c r="IU85" s="2"/>
      <c r="IV85" s="5"/>
      <c r="IW85" s="5"/>
    </row>
    <row r="86" spans="1:257" ht="19.2" customHeight="1">
      <c r="A86" s="124">
        <v>23</v>
      </c>
      <c r="B86" s="132" t="s">
        <v>166</v>
      </c>
      <c r="C86" s="133"/>
      <c r="D86" s="133"/>
      <c r="E86" s="133"/>
      <c r="F86" s="133"/>
      <c r="G86" s="133"/>
      <c r="H86" s="133"/>
      <c r="I86" s="77"/>
      <c r="J86" s="64"/>
      <c r="K86" s="65"/>
      <c r="L86" s="42"/>
      <c r="M86" s="66"/>
      <c r="N86" s="66"/>
      <c r="O86" s="66"/>
      <c r="P86" s="15"/>
      <c r="Q86" s="15"/>
      <c r="R86" s="64"/>
      <c r="S86" s="65"/>
      <c r="T86" s="42"/>
      <c r="U86" s="66"/>
      <c r="V86" s="66"/>
      <c r="W86" s="66"/>
      <c r="X86" s="15"/>
      <c r="Y86" s="15"/>
      <c r="Z86" s="64"/>
      <c r="AA86" s="65"/>
      <c r="AB86" s="42"/>
      <c r="AC86" s="66"/>
      <c r="AD86" s="66"/>
      <c r="AE86" s="66"/>
      <c r="AF86" s="15"/>
      <c r="AG86" s="15"/>
      <c r="AH86" s="64"/>
      <c r="AI86" s="65"/>
      <c r="AJ86" s="42"/>
      <c r="AK86" s="66"/>
      <c r="AL86" s="66"/>
      <c r="AM86" s="66"/>
      <c r="AN86" s="15"/>
      <c r="AO86" s="15"/>
      <c r="AP86" s="64"/>
      <c r="AQ86" s="65"/>
      <c r="AR86" s="55"/>
      <c r="AS86" s="2"/>
      <c r="AT86" s="2"/>
      <c r="AU86" s="2"/>
      <c r="AV86" s="5"/>
      <c r="AW86" s="5"/>
      <c r="AX86" s="53"/>
      <c r="AY86" s="54"/>
      <c r="AZ86" s="55"/>
      <c r="BA86" s="2"/>
      <c r="BB86" s="2"/>
      <c r="BC86" s="2"/>
      <c r="BD86" s="5"/>
      <c r="BE86" s="5"/>
      <c r="BF86" s="53"/>
      <c r="BG86" s="54"/>
      <c r="BH86" s="55"/>
      <c r="BI86" s="2"/>
      <c r="BJ86" s="2"/>
      <c r="BK86" s="2"/>
      <c r="BL86" s="5"/>
      <c r="BM86" s="5"/>
      <c r="BN86" s="53"/>
      <c r="BO86" s="54"/>
      <c r="BP86" s="55"/>
      <c r="BQ86" s="2"/>
      <c r="BR86" s="2"/>
      <c r="BS86" s="2"/>
      <c r="BT86" s="5"/>
      <c r="BU86" s="5"/>
      <c r="BV86" s="53"/>
      <c r="BW86" s="54"/>
      <c r="BX86" s="55"/>
      <c r="BY86" s="2"/>
      <c r="BZ86" s="2"/>
      <c r="CA86" s="2"/>
      <c r="CB86" s="5"/>
      <c r="CC86" s="5"/>
      <c r="CD86" s="53"/>
      <c r="CE86" s="54"/>
      <c r="CF86" s="55"/>
      <c r="CG86" s="2"/>
      <c r="CH86" s="2"/>
      <c r="CI86" s="2"/>
      <c r="CJ86" s="5"/>
      <c r="CK86" s="5"/>
      <c r="CL86" s="53"/>
      <c r="CM86" s="54"/>
      <c r="CN86" s="55"/>
      <c r="CO86" s="2"/>
      <c r="CP86" s="2"/>
      <c r="CQ86" s="2"/>
      <c r="CR86" s="5"/>
      <c r="CS86" s="5"/>
      <c r="CT86" s="53"/>
      <c r="CU86" s="54"/>
      <c r="CV86" s="55"/>
      <c r="CW86" s="2"/>
      <c r="CX86" s="2"/>
      <c r="CY86" s="2"/>
      <c r="CZ86" s="5"/>
      <c r="DA86" s="5"/>
      <c r="DB86" s="53"/>
      <c r="DC86" s="54"/>
      <c r="DD86" s="55"/>
      <c r="DE86" s="2"/>
      <c r="DF86" s="2"/>
      <c r="DG86" s="2"/>
      <c r="DH86" s="5"/>
      <c r="DI86" s="5"/>
      <c r="DJ86" s="53"/>
      <c r="DK86" s="54"/>
      <c r="DL86" s="55"/>
      <c r="DM86" s="2"/>
      <c r="DN86" s="2"/>
      <c r="DO86" s="2"/>
      <c r="DP86" s="5"/>
      <c r="DQ86" s="5"/>
      <c r="DR86" s="53"/>
      <c r="DS86" s="54"/>
      <c r="DT86" s="55"/>
      <c r="DU86" s="2"/>
      <c r="DV86" s="2"/>
      <c r="DW86" s="2"/>
      <c r="DX86" s="5"/>
      <c r="DY86" s="5"/>
      <c r="DZ86" s="53"/>
      <c r="EA86" s="54"/>
      <c r="EB86" s="55"/>
      <c r="EC86" s="2"/>
      <c r="ED86" s="2"/>
      <c r="EE86" s="2"/>
      <c r="EF86" s="5"/>
      <c r="EG86" s="5"/>
      <c r="EH86" s="53"/>
      <c r="EI86" s="54"/>
      <c r="EJ86" s="55"/>
      <c r="EK86" s="2"/>
      <c r="EL86" s="2"/>
      <c r="EM86" s="2"/>
      <c r="EN86" s="5"/>
      <c r="EO86" s="5"/>
      <c r="EP86" s="53"/>
      <c r="EQ86" s="54"/>
      <c r="ER86" s="55"/>
      <c r="ES86" s="2"/>
      <c r="ET86" s="2"/>
      <c r="EU86" s="2"/>
      <c r="EV86" s="5"/>
      <c r="EW86" s="5"/>
      <c r="EX86" s="53"/>
      <c r="EY86" s="54"/>
      <c r="EZ86" s="55"/>
      <c r="FA86" s="2"/>
      <c r="FB86" s="2"/>
      <c r="FC86" s="2"/>
      <c r="FD86" s="5"/>
      <c r="FE86" s="5"/>
      <c r="FF86" s="53"/>
      <c r="FG86" s="54"/>
      <c r="FH86" s="55"/>
      <c r="FI86" s="2"/>
      <c r="FJ86" s="2"/>
      <c r="FK86" s="2"/>
      <c r="FL86" s="5"/>
      <c r="FM86" s="5"/>
      <c r="FN86" s="53"/>
      <c r="FO86" s="54"/>
      <c r="FP86" s="55"/>
      <c r="FQ86" s="2"/>
      <c r="FR86" s="2"/>
      <c r="FS86" s="2"/>
      <c r="FT86" s="5"/>
      <c r="FU86" s="5"/>
      <c r="FV86" s="53"/>
      <c r="FW86" s="54"/>
      <c r="FX86" s="55"/>
      <c r="FY86" s="2"/>
      <c r="FZ86" s="2"/>
      <c r="GA86" s="2"/>
      <c r="GB86" s="5"/>
      <c r="GC86" s="5"/>
      <c r="GD86" s="53"/>
      <c r="GE86" s="54"/>
      <c r="GF86" s="55"/>
      <c r="GG86" s="2"/>
      <c r="GH86" s="2"/>
      <c r="GI86" s="2"/>
      <c r="GJ86" s="5"/>
      <c r="GK86" s="5"/>
      <c r="GL86" s="53"/>
      <c r="GM86" s="54"/>
      <c r="GN86" s="55"/>
      <c r="GO86" s="2"/>
      <c r="GP86" s="2"/>
      <c r="GQ86" s="2"/>
      <c r="GR86" s="5"/>
      <c r="GS86" s="5"/>
      <c r="GT86" s="53"/>
      <c r="GU86" s="54"/>
      <c r="GV86" s="55"/>
      <c r="GW86" s="2"/>
      <c r="GX86" s="2"/>
      <c r="GY86" s="2"/>
      <c r="GZ86" s="5"/>
      <c r="HA86" s="5"/>
      <c r="HB86" s="53"/>
      <c r="HC86" s="54"/>
      <c r="HD86" s="55"/>
      <c r="HE86" s="2"/>
      <c r="HF86" s="2"/>
      <c r="HG86" s="2"/>
      <c r="HH86" s="5"/>
      <c r="HI86" s="5"/>
      <c r="HJ86" s="53"/>
      <c r="HK86" s="54"/>
      <c r="HL86" s="55"/>
      <c r="HM86" s="2"/>
      <c r="HN86" s="2"/>
      <c r="HO86" s="2"/>
      <c r="HP86" s="5"/>
      <c r="HQ86" s="5"/>
      <c r="HR86" s="53"/>
      <c r="HS86" s="54"/>
      <c r="HT86" s="55"/>
      <c r="HU86" s="2"/>
      <c r="HV86" s="2"/>
      <c r="HW86" s="2"/>
      <c r="HX86" s="5"/>
      <c r="HY86" s="5"/>
      <c r="HZ86" s="53"/>
      <c r="IA86" s="54"/>
      <c r="IB86" s="55"/>
      <c r="IC86" s="2"/>
      <c r="ID86" s="2"/>
      <c r="IE86" s="2"/>
      <c r="IF86" s="5"/>
      <c r="IG86" s="5"/>
      <c r="IH86" s="53"/>
      <c r="II86" s="54"/>
      <c r="IJ86" s="55"/>
      <c r="IK86" s="2"/>
      <c r="IL86" s="2"/>
      <c r="IM86" s="2"/>
      <c r="IN86" s="5"/>
      <c r="IO86" s="5"/>
      <c r="IP86" s="53"/>
      <c r="IQ86" s="54"/>
      <c r="IR86" s="55"/>
      <c r="IS86" s="2"/>
      <c r="IT86" s="2"/>
      <c r="IU86" s="2"/>
      <c r="IV86" s="5"/>
      <c r="IW86" s="5"/>
    </row>
    <row r="87" spans="1:257" ht="52.95" customHeight="1">
      <c r="A87" s="124"/>
      <c r="B87" s="146" t="s">
        <v>167</v>
      </c>
      <c r="C87" s="8" t="s">
        <v>170</v>
      </c>
      <c r="D87" s="2">
        <f>комитет!D86+цзн!D87</f>
        <v>13552200</v>
      </c>
      <c r="E87" s="5">
        <f>комитет!E86+цзн!E87</f>
        <v>13552200</v>
      </c>
      <c r="F87" s="2">
        <f>комитет!F86+цзн!F87</f>
        <v>13552172.630000001</v>
      </c>
      <c r="G87" s="5">
        <f>D87-F87</f>
        <v>27.369999999180436</v>
      </c>
      <c r="H87" s="5">
        <f>E87-F87</f>
        <v>27.369999999180436</v>
      </c>
      <c r="I87" s="15"/>
      <c r="J87" s="64"/>
      <c r="K87" s="65"/>
      <c r="L87" s="42"/>
      <c r="M87" s="66"/>
      <c r="N87" s="66"/>
      <c r="O87" s="66"/>
      <c r="P87" s="15"/>
      <c r="Q87" s="15"/>
      <c r="R87" s="64"/>
      <c r="S87" s="65"/>
      <c r="T87" s="42"/>
      <c r="U87" s="66"/>
      <c r="V87" s="66"/>
      <c r="W87" s="66"/>
      <c r="X87" s="15"/>
      <c r="Y87" s="15"/>
      <c r="Z87" s="64"/>
      <c r="AA87" s="65"/>
      <c r="AB87" s="42"/>
      <c r="AC87" s="66"/>
      <c r="AD87" s="66"/>
      <c r="AE87" s="66"/>
      <c r="AF87" s="15"/>
      <c r="AG87" s="15"/>
      <c r="AH87" s="64"/>
      <c r="AI87" s="65"/>
      <c r="AJ87" s="42"/>
      <c r="AK87" s="66"/>
      <c r="AL87" s="66"/>
      <c r="AM87" s="66"/>
      <c r="AN87" s="15"/>
      <c r="AO87" s="15"/>
      <c r="AP87" s="64"/>
      <c r="AQ87" s="65"/>
      <c r="AR87" s="55"/>
      <c r="AS87" s="2"/>
      <c r="AT87" s="2"/>
      <c r="AU87" s="2"/>
      <c r="AV87" s="5"/>
      <c r="AW87" s="5"/>
      <c r="AX87" s="53"/>
      <c r="AY87" s="54"/>
      <c r="AZ87" s="55"/>
      <c r="BA87" s="2"/>
      <c r="BB87" s="2"/>
      <c r="BC87" s="2"/>
      <c r="BD87" s="5"/>
      <c r="BE87" s="5"/>
      <c r="BF87" s="53"/>
      <c r="BG87" s="54"/>
      <c r="BH87" s="55"/>
      <c r="BI87" s="2"/>
      <c r="BJ87" s="2"/>
      <c r="BK87" s="2"/>
      <c r="BL87" s="5"/>
      <c r="BM87" s="5"/>
      <c r="BN87" s="53"/>
      <c r="BO87" s="54"/>
      <c r="BP87" s="55"/>
      <c r="BQ87" s="2"/>
      <c r="BR87" s="2"/>
      <c r="BS87" s="2"/>
      <c r="BT87" s="5"/>
      <c r="BU87" s="5"/>
      <c r="BV87" s="53"/>
      <c r="BW87" s="54"/>
      <c r="BX87" s="55"/>
      <c r="BY87" s="2"/>
      <c r="BZ87" s="2"/>
      <c r="CA87" s="2"/>
      <c r="CB87" s="5"/>
      <c r="CC87" s="5"/>
      <c r="CD87" s="53"/>
      <c r="CE87" s="54"/>
      <c r="CF87" s="55"/>
      <c r="CG87" s="2"/>
      <c r="CH87" s="2"/>
      <c r="CI87" s="2"/>
      <c r="CJ87" s="5"/>
      <c r="CK87" s="5"/>
      <c r="CL87" s="53"/>
      <c r="CM87" s="54"/>
      <c r="CN87" s="55"/>
      <c r="CO87" s="2"/>
      <c r="CP87" s="2"/>
      <c r="CQ87" s="2"/>
      <c r="CR87" s="5"/>
      <c r="CS87" s="5"/>
      <c r="CT87" s="53"/>
      <c r="CU87" s="54"/>
      <c r="CV87" s="55"/>
      <c r="CW87" s="2"/>
      <c r="CX87" s="2"/>
      <c r="CY87" s="2"/>
      <c r="CZ87" s="5"/>
      <c r="DA87" s="5"/>
      <c r="DB87" s="53"/>
      <c r="DC87" s="54"/>
      <c r="DD87" s="55"/>
      <c r="DE87" s="2"/>
      <c r="DF87" s="2"/>
      <c r="DG87" s="2"/>
      <c r="DH87" s="5"/>
      <c r="DI87" s="5"/>
      <c r="DJ87" s="53"/>
      <c r="DK87" s="54"/>
      <c r="DL87" s="55"/>
      <c r="DM87" s="2"/>
      <c r="DN87" s="2"/>
      <c r="DO87" s="2"/>
      <c r="DP87" s="5"/>
      <c r="DQ87" s="5"/>
      <c r="DR87" s="53"/>
      <c r="DS87" s="54"/>
      <c r="DT87" s="55"/>
      <c r="DU87" s="2"/>
      <c r="DV87" s="2"/>
      <c r="DW87" s="2"/>
      <c r="DX87" s="5"/>
      <c r="DY87" s="5"/>
      <c r="DZ87" s="53"/>
      <c r="EA87" s="54"/>
      <c r="EB87" s="55"/>
      <c r="EC87" s="2"/>
      <c r="ED87" s="2"/>
      <c r="EE87" s="2"/>
      <c r="EF87" s="5"/>
      <c r="EG87" s="5"/>
      <c r="EH87" s="53"/>
      <c r="EI87" s="54"/>
      <c r="EJ87" s="55"/>
      <c r="EK87" s="2"/>
      <c r="EL87" s="2"/>
      <c r="EM87" s="2"/>
      <c r="EN87" s="5"/>
      <c r="EO87" s="5"/>
      <c r="EP87" s="53"/>
      <c r="EQ87" s="54"/>
      <c r="ER87" s="55"/>
      <c r="ES87" s="2"/>
      <c r="ET87" s="2"/>
      <c r="EU87" s="2"/>
      <c r="EV87" s="5"/>
      <c r="EW87" s="5"/>
      <c r="EX87" s="53"/>
      <c r="EY87" s="54"/>
      <c r="EZ87" s="55"/>
      <c r="FA87" s="2"/>
      <c r="FB87" s="2"/>
      <c r="FC87" s="2"/>
      <c r="FD87" s="5"/>
      <c r="FE87" s="5"/>
      <c r="FF87" s="53"/>
      <c r="FG87" s="54"/>
      <c r="FH87" s="55"/>
      <c r="FI87" s="2"/>
      <c r="FJ87" s="2"/>
      <c r="FK87" s="2"/>
      <c r="FL87" s="5"/>
      <c r="FM87" s="5"/>
      <c r="FN87" s="53"/>
      <c r="FO87" s="54"/>
      <c r="FP87" s="55"/>
      <c r="FQ87" s="2"/>
      <c r="FR87" s="2"/>
      <c r="FS87" s="2"/>
      <c r="FT87" s="5"/>
      <c r="FU87" s="5"/>
      <c r="FV87" s="53"/>
      <c r="FW87" s="54"/>
      <c r="FX87" s="55"/>
      <c r="FY87" s="2"/>
      <c r="FZ87" s="2"/>
      <c r="GA87" s="2"/>
      <c r="GB87" s="5"/>
      <c r="GC87" s="5"/>
      <c r="GD87" s="53"/>
      <c r="GE87" s="54"/>
      <c r="GF87" s="55"/>
      <c r="GG87" s="2"/>
      <c r="GH87" s="2"/>
      <c r="GI87" s="2"/>
      <c r="GJ87" s="5"/>
      <c r="GK87" s="5"/>
      <c r="GL87" s="53"/>
      <c r="GM87" s="54"/>
      <c r="GN87" s="55"/>
      <c r="GO87" s="2"/>
      <c r="GP87" s="2"/>
      <c r="GQ87" s="2"/>
      <c r="GR87" s="5"/>
      <c r="GS87" s="5"/>
      <c r="GT87" s="53"/>
      <c r="GU87" s="54"/>
      <c r="GV87" s="55"/>
      <c r="GW87" s="2"/>
      <c r="GX87" s="2"/>
      <c r="GY87" s="2"/>
      <c r="GZ87" s="5"/>
      <c r="HA87" s="5"/>
      <c r="HB87" s="53"/>
      <c r="HC87" s="54"/>
      <c r="HD87" s="55"/>
      <c r="HE87" s="2"/>
      <c r="HF87" s="2"/>
      <c r="HG87" s="2"/>
      <c r="HH87" s="5"/>
      <c r="HI87" s="5"/>
      <c r="HJ87" s="53"/>
      <c r="HK87" s="54"/>
      <c r="HL87" s="55"/>
      <c r="HM87" s="2"/>
      <c r="HN87" s="2"/>
      <c r="HO87" s="2"/>
      <c r="HP87" s="5"/>
      <c r="HQ87" s="5"/>
      <c r="HR87" s="53"/>
      <c r="HS87" s="54"/>
      <c r="HT87" s="55"/>
      <c r="HU87" s="2"/>
      <c r="HV87" s="2"/>
      <c r="HW87" s="2"/>
      <c r="HX87" s="5"/>
      <c r="HY87" s="5"/>
      <c r="HZ87" s="53"/>
      <c r="IA87" s="54"/>
      <c r="IB87" s="55"/>
      <c r="IC87" s="2"/>
      <c r="ID87" s="2"/>
      <c r="IE87" s="2"/>
      <c r="IF87" s="5"/>
      <c r="IG87" s="5"/>
      <c r="IH87" s="53"/>
      <c r="II87" s="54"/>
      <c r="IJ87" s="55"/>
      <c r="IK87" s="2"/>
      <c r="IL87" s="2"/>
      <c r="IM87" s="2"/>
      <c r="IN87" s="5"/>
      <c r="IO87" s="5"/>
      <c r="IP87" s="53"/>
      <c r="IQ87" s="54"/>
      <c r="IR87" s="55"/>
      <c r="IS87" s="2"/>
      <c r="IT87" s="2"/>
      <c r="IU87" s="2"/>
      <c r="IV87" s="5"/>
      <c r="IW87" s="5"/>
    </row>
    <row r="88" spans="1:257" ht="52.95" customHeight="1">
      <c r="A88" s="124"/>
      <c r="B88" s="146"/>
      <c r="C88" s="8" t="s">
        <v>171</v>
      </c>
      <c r="D88" s="2">
        <f>комитет!D87+цзн!D88</f>
        <v>5808100</v>
      </c>
      <c r="E88" s="5">
        <f>комитет!E87+цзн!E88</f>
        <v>5808100</v>
      </c>
      <c r="F88" s="2">
        <f>комитет!F87+цзн!F88</f>
        <v>5808073.9699999997</v>
      </c>
      <c r="G88" s="5">
        <f t="shared" ref="G88:G96" si="11">D88-F88</f>
        <v>26.03000000026077</v>
      </c>
      <c r="H88" s="5">
        <f t="shared" ref="H88:H96" si="12">E88-F88</f>
        <v>26.03000000026077</v>
      </c>
      <c r="I88" s="15"/>
      <c r="J88" s="64"/>
      <c r="K88" s="65"/>
      <c r="L88" s="42"/>
      <c r="M88" s="66"/>
      <c r="N88" s="66"/>
      <c r="O88" s="66"/>
      <c r="P88" s="15"/>
      <c r="Q88" s="15"/>
      <c r="R88" s="64"/>
      <c r="S88" s="65"/>
      <c r="T88" s="42"/>
      <c r="U88" s="66"/>
      <c r="V88" s="66"/>
      <c r="W88" s="66"/>
      <c r="X88" s="15"/>
      <c r="Y88" s="15"/>
      <c r="Z88" s="64"/>
      <c r="AA88" s="65"/>
      <c r="AB88" s="42"/>
      <c r="AC88" s="66"/>
      <c r="AD88" s="66"/>
      <c r="AE88" s="66"/>
      <c r="AF88" s="15"/>
      <c r="AG88" s="15"/>
      <c r="AH88" s="64"/>
      <c r="AI88" s="65"/>
      <c r="AJ88" s="42"/>
      <c r="AK88" s="66"/>
      <c r="AL88" s="66"/>
      <c r="AM88" s="66"/>
      <c r="AN88" s="15"/>
      <c r="AO88" s="15"/>
      <c r="AP88" s="64"/>
      <c r="AQ88" s="65"/>
      <c r="AR88" s="55"/>
      <c r="AS88" s="2"/>
      <c r="AT88" s="2"/>
      <c r="AU88" s="2"/>
      <c r="AV88" s="5"/>
      <c r="AW88" s="5"/>
      <c r="AX88" s="53"/>
      <c r="AY88" s="54"/>
      <c r="AZ88" s="55"/>
      <c r="BA88" s="2"/>
      <c r="BB88" s="2"/>
      <c r="BC88" s="2"/>
      <c r="BD88" s="5"/>
      <c r="BE88" s="5"/>
      <c r="BF88" s="53"/>
      <c r="BG88" s="54"/>
      <c r="BH88" s="55"/>
      <c r="BI88" s="2"/>
      <c r="BJ88" s="2"/>
      <c r="BK88" s="2"/>
      <c r="BL88" s="5"/>
      <c r="BM88" s="5"/>
      <c r="BN88" s="53"/>
      <c r="BO88" s="54"/>
      <c r="BP88" s="55"/>
      <c r="BQ88" s="2"/>
      <c r="BR88" s="2"/>
      <c r="BS88" s="2"/>
      <c r="BT88" s="5"/>
      <c r="BU88" s="5"/>
      <c r="BV88" s="53"/>
      <c r="BW88" s="54"/>
      <c r="BX88" s="55"/>
      <c r="BY88" s="2"/>
      <c r="BZ88" s="2"/>
      <c r="CA88" s="2"/>
      <c r="CB88" s="5"/>
      <c r="CC88" s="5"/>
      <c r="CD88" s="53"/>
      <c r="CE88" s="54"/>
      <c r="CF88" s="55"/>
      <c r="CG88" s="2"/>
      <c r="CH88" s="2"/>
      <c r="CI88" s="2"/>
      <c r="CJ88" s="5"/>
      <c r="CK88" s="5"/>
      <c r="CL88" s="53"/>
      <c r="CM88" s="54"/>
      <c r="CN88" s="55"/>
      <c r="CO88" s="2"/>
      <c r="CP88" s="2"/>
      <c r="CQ88" s="2"/>
      <c r="CR88" s="5"/>
      <c r="CS88" s="5"/>
      <c r="CT88" s="53"/>
      <c r="CU88" s="54"/>
      <c r="CV88" s="55"/>
      <c r="CW88" s="2"/>
      <c r="CX88" s="2"/>
      <c r="CY88" s="2"/>
      <c r="CZ88" s="5"/>
      <c r="DA88" s="5"/>
      <c r="DB88" s="53"/>
      <c r="DC88" s="54"/>
      <c r="DD88" s="55"/>
      <c r="DE88" s="2"/>
      <c r="DF88" s="2"/>
      <c r="DG88" s="2"/>
      <c r="DH88" s="5"/>
      <c r="DI88" s="5"/>
      <c r="DJ88" s="53"/>
      <c r="DK88" s="54"/>
      <c r="DL88" s="55"/>
      <c r="DM88" s="2"/>
      <c r="DN88" s="2"/>
      <c r="DO88" s="2"/>
      <c r="DP88" s="5"/>
      <c r="DQ88" s="5"/>
      <c r="DR88" s="53"/>
      <c r="DS88" s="54"/>
      <c r="DT88" s="55"/>
      <c r="DU88" s="2"/>
      <c r="DV88" s="2"/>
      <c r="DW88" s="2"/>
      <c r="DX88" s="5"/>
      <c r="DY88" s="5"/>
      <c r="DZ88" s="53"/>
      <c r="EA88" s="54"/>
      <c r="EB88" s="55"/>
      <c r="EC88" s="2"/>
      <c r="ED88" s="2"/>
      <c r="EE88" s="2"/>
      <c r="EF88" s="5"/>
      <c r="EG88" s="5"/>
      <c r="EH88" s="53"/>
      <c r="EI88" s="54"/>
      <c r="EJ88" s="55"/>
      <c r="EK88" s="2"/>
      <c r="EL88" s="2"/>
      <c r="EM88" s="2"/>
      <c r="EN88" s="5"/>
      <c r="EO88" s="5"/>
      <c r="EP88" s="53"/>
      <c r="EQ88" s="54"/>
      <c r="ER88" s="55"/>
      <c r="ES88" s="2"/>
      <c r="ET88" s="2"/>
      <c r="EU88" s="2"/>
      <c r="EV88" s="5"/>
      <c r="EW88" s="5"/>
      <c r="EX88" s="53"/>
      <c r="EY88" s="54"/>
      <c r="EZ88" s="55"/>
      <c r="FA88" s="2"/>
      <c r="FB88" s="2"/>
      <c r="FC88" s="2"/>
      <c r="FD88" s="5"/>
      <c r="FE88" s="5"/>
      <c r="FF88" s="53"/>
      <c r="FG88" s="54"/>
      <c r="FH88" s="55"/>
      <c r="FI88" s="2"/>
      <c r="FJ88" s="2"/>
      <c r="FK88" s="2"/>
      <c r="FL88" s="5"/>
      <c r="FM88" s="5"/>
      <c r="FN88" s="53"/>
      <c r="FO88" s="54"/>
      <c r="FP88" s="55"/>
      <c r="FQ88" s="2"/>
      <c r="FR88" s="2"/>
      <c r="FS88" s="2"/>
      <c r="FT88" s="5"/>
      <c r="FU88" s="5"/>
      <c r="FV88" s="53"/>
      <c r="FW88" s="54"/>
      <c r="FX88" s="55"/>
      <c r="FY88" s="2"/>
      <c r="FZ88" s="2"/>
      <c r="GA88" s="2"/>
      <c r="GB88" s="5"/>
      <c r="GC88" s="5"/>
      <c r="GD88" s="53"/>
      <c r="GE88" s="54"/>
      <c r="GF88" s="55"/>
      <c r="GG88" s="2"/>
      <c r="GH88" s="2"/>
      <c r="GI88" s="2"/>
      <c r="GJ88" s="5"/>
      <c r="GK88" s="5"/>
      <c r="GL88" s="53"/>
      <c r="GM88" s="54"/>
      <c r="GN88" s="55"/>
      <c r="GO88" s="2"/>
      <c r="GP88" s="2"/>
      <c r="GQ88" s="2"/>
      <c r="GR88" s="5"/>
      <c r="GS88" s="5"/>
      <c r="GT88" s="53"/>
      <c r="GU88" s="54"/>
      <c r="GV88" s="55"/>
      <c r="GW88" s="2"/>
      <c r="GX88" s="2"/>
      <c r="GY88" s="2"/>
      <c r="GZ88" s="5"/>
      <c r="HA88" s="5"/>
      <c r="HB88" s="53"/>
      <c r="HC88" s="54"/>
      <c r="HD88" s="55"/>
      <c r="HE88" s="2"/>
      <c r="HF88" s="2"/>
      <c r="HG88" s="2"/>
      <c r="HH88" s="5"/>
      <c r="HI88" s="5"/>
      <c r="HJ88" s="53"/>
      <c r="HK88" s="54"/>
      <c r="HL88" s="55"/>
      <c r="HM88" s="2"/>
      <c r="HN88" s="2"/>
      <c r="HO88" s="2"/>
      <c r="HP88" s="5"/>
      <c r="HQ88" s="5"/>
      <c r="HR88" s="53"/>
      <c r="HS88" s="54"/>
      <c r="HT88" s="55"/>
      <c r="HU88" s="2"/>
      <c r="HV88" s="2"/>
      <c r="HW88" s="2"/>
      <c r="HX88" s="5"/>
      <c r="HY88" s="5"/>
      <c r="HZ88" s="53"/>
      <c r="IA88" s="54"/>
      <c r="IB88" s="55"/>
      <c r="IC88" s="2"/>
      <c r="ID88" s="2"/>
      <c r="IE88" s="2"/>
      <c r="IF88" s="5"/>
      <c r="IG88" s="5"/>
      <c r="IH88" s="53"/>
      <c r="II88" s="54"/>
      <c r="IJ88" s="55"/>
      <c r="IK88" s="2"/>
      <c r="IL88" s="2"/>
      <c r="IM88" s="2"/>
      <c r="IN88" s="5"/>
      <c r="IO88" s="5"/>
      <c r="IP88" s="53"/>
      <c r="IQ88" s="54"/>
      <c r="IR88" s="55"/>
      <c r="IS88" s="2"/>
      <c r="IT88" s="2"/>
      <c r="IU88" s="2"/>
      <c r="IV88" s="5"/>
      <c r="IW88" s="5"/>
    </row>
    <row r="89" spans="1:257" ht="24.6" customHeight="1">
      <c r="A89" s="124"/>
      <c r="B89" s="125" t="s">
        <v>20</v>
      </c>
      <c r="C89" s="125"/>
      <c r="D89" s="4">
        <f>комитет!D88+цзн!D89</f>
        <v>19360300</v>
      </c>
      <c r="E89" s="6">
        <f>комитет!E88+цзн!E89</f>
        <v>19360300</v>
      </c>
      <c r="F89" s="4">
        <f>комитет!F88+цзн!F89</f>
        <v>19360246.600000001</v>
      </c>
      <c r="G89" s="6">
        <f t="shared" si="11"/>
        <v>53.399999998509884</v>
      </c>
      <c r="H89" s="6">
        <f t="shared" si="12"/>
        <v>53.399999998509884</v>
      </c>
      <c r="I89" s="17"/>
      <c r="J89" s="64"/>
      <c r="K89" s="65"/>
      <c r="L89" s="42"/>
      <c r="M89" s="66"/>
      <c r="N89" s="66"/>
      <c r="O89" s="66"/>
      <c r="P89" s="15"/>
      <c r="Q89" s="15"/>
      <c r="R89" s="64"/>
      <c r="S89" s="65"/>
      <c r="T89" s="42"/>
      <c r="U89" s="66"/>
      <c r="V89" s="66"/>
      <c r="W89" s="66"/>
      <c r="X89" s="15"/>
      <c r="Y89" s="15"/>
      <c r="Z89" s="64"/>
      <c r="AA89" s="65"/>
      <c r="AB89" s="42"/>
      <c r="AC89" s="66"/>
      <c r="AD89" s="66"/>
      <c r="AE89" s="66"/>
      <c r="AF89" s="15"/>
      <c r="AG89" s="15"/>
      <c r="AH89" s="64"/>
      <c r="AI89" s="65"/>
      <c r="AJ89" s="42"/>
      <c r="AK89" s="66"/>
      <c r="AL89" s="66"/>
      <c r="AM89" s="66"/>
      <c r="AN89" s="15"/>
      <c r="AO89" s="15"/>
      <c r="AP89" s="64"/>
      <c r="AQ89" s="65"/>
      <c r="AR89" s="55"/>
      <c r="AS89" s="2"/>
      <c r="AT89" s="2"/>
      <c r="AU89" s="2"/>
      <c r="AV89" s="5"/>
      <c r="AW89" s="5"/>
      <c r="AX89" s="53"/>
      <c r="AY89" s="54"/>
      <c r="AZ89" s="55"/>
      <c r="BA89" s="2"/>
      <c r="BB89" s="2"/>
      <c r="BC89" s="2"/>
      <c r="BD89" s="5"/>
      <c r="BE89" s="5"/>
      <c r="BF89" s="53"/>
      <c r="BG89" s="54"/>
      <c r="BH89" s="55"/>
      <c r="BI89" s="2"/>
      <c r="BJ89" s="2"/>
      <c r="BK89" s="2"/>
      <c r="BL89" s="5"/>
      <c r="BM89" s="5"/>
      <c r="BN89" s="53"/>
      <c r="BO89" s="54"/>
      <c r="BP89" s="55"/>
      <c r="BQ89" s="2"/>
      <c r="BR89" s="2"/>
      <c r="BS89" s="2"/>
      <c r="BT89" s="5"/>
      <c r="BU89" s="5"/>
      <c r="BV89" s="53"/>
      <c r="BW89" s="54"/>
      <c r="BX89" s="55"/>
      <c r="BY89" s="2"/>
      <c r="BZ89" s="2"/>
      <c r="CA89" s="2"/>
      <c r="CB89" s="5"/>
      <c r="CC89" s="5"/>
      <c r="CD89" s="53"/>
      <c r="CE89" s="54"/>
      <c r="CF89" s="55"/>
      <c r="CG89" s="2"/>
      <c r="CH89" s="2"/>
      <c r="CI89" s="2"/>
      <c r="CJ89" s="5"/>
      <c r="CK89" s="5"/>
      <c r="CL89" s="53"/>
      <c r="CM89" s="54"/>
      <c r="CN89" s="55"/>
      <c r="CO89" s="2"/>
      <c r="CP89" s="2"/>
      <c r="CQ89" s="2"/>
      <c r="CR89" s="5"/>
      <c r="CS89" s="5"/>
      <c r="CT89" s="53"/>
      <c r="CU89" s="54"/>
      <c r="CV89" s="55"/>
      <c r="CW89" s="2"/>
      <c r="CX89" s="2"/>
      <c r="CY89" s="2"/>
      <c r="CZ89" s="5"/>
      <c r="DA89" s="5"/>
      <c r="DB89" s="53"/>
      <c r="DC89" s="54"/>
      <c r="DD89" s="55"/>
      <c r="DE89" s="2"/>
      <c r="DF89" s="2"/>
      <c r="DG89" s="2"/>
      <c r="DH89" s="5"/>
      <c r="DI89" s="5"/>
      <c r="DJ89" s="53"/>
      <c r="DK89" s="54"/>
      <c r="DL89" s="55"/>
      <c r="DM89" s="2"/>
      <c r="DN89" s="2"/>
      <c r="DO89" s="2"/>
      <c r="DP89" s="5"/>
      <c r="DQ89" s="5"/>
      <c r="DR89" s="53"/>
      <c r="DS89" s="54"/>
      <c r="DT89" s="55"/>
      <c r="DU89" s="2"/>
      <c r="DV89" s="2"/>
      <c r="DW89" s="2"/>
      <c r="DX89" s="5"/>
      <c r="DY89" s="5"/>
      <c r="DZ89" s="53"/>
      <c r="EA89" s="54"/>
      <c r="EB89" s="55"/>
      <c r="EC89" s="2"/>
      <c r="ED89" s="2"/>
      <c r="EE89" s="2"/>
      <c r="EF89" s="5"/>
      <c r="EG89" s="5"/>
      <c r="EH89" s="53"/>
      <c r="EI89" s="54"/>
      <c r="EJ89" s="55"/>
      <c r="EK89" s="2"/>
      <c r="EL89" s="2"/>
      <c r="EM89" s="2"/>
      <c r="EN89" s="5"/>
      <c r="EO89" s="5"/>
      <c r="EP89" s="53"/>
      <c r="EQ89" s="54"/>
      <c r="ER89" s="55"/>
      <c r="ES89" s="2"/>
      <c r="ET89" s="2"/>
      <c r="EU89" s="2"/>
      <c r="EV89" s="5"/>
      <c r="EW89" s="5"/>
      <c r="EX89" s="53"/>
      <c r="EY89" s="54"/>
      <c r="EZ89" s="55"/>
      <c r="FA89" s="2"/>
      <c r="FB89" s="2"/>
      <c r="FC89" s="2"/>
      <c r="FD89" s="5"/>
      <c r="FE89" s="5"/>
      <c r="FF89" s="53"/>
      <c r="FG89" s="54"/>
      <c r="FH89" s="55"/>
      <c r="FI89" s="2"/>
      <c r="FJ89" s="2"/>
      <c r="FK89" s="2"/>
      <c r="FL89" s="5"/>
      <c r="FM89" s="5"/>
      <c r="FN89" s="53"/>
      <c r="FO89" s="54"/>
      <c r="FP89" s="55"/>
      <c r="FQ89" s="2"/>
      <c r="FR89" s="2"/>
      <c r="FS89" s="2"/>
      <c r="FT89" s="5"/>
      <c r="FU89" s="5"/>
      <c r="FV89" s="53"/>
      <c r="FW89" s="54"/>
      <c r="FX89" s="55"/>
      <c r="FY89" s="2"/>
      <c r="FZ89" s="2"/>
      <c r="GA89" s="2"/>
      <c r="GB89" s="5"/>
      <c r="GC89" s="5"/>
      <c r="GD89" s="53"/>
      <c r="GE89" s="54"/>
      <c r="GF89" s="55"/>
      <c r="GG89" s="2"/>
      <c r="GH89" s="2"/>
      <c r="GI89" s="2"/>
      <c r="GJ89" s="5"/>
      <c r="GK89" s="5"/>
      <c r="GL89" s="53"/>
      <c r="GM89" s="54"/>
      <c r="GN89" s="55"/>
      <c r="GO89" s="2"/>
      <c r="GP89" s="2"/>
      <c r="GQ89" s="2"/>
      <c r="GR89" s="5"/>
      <c r="GS89" s="5"/>
      <c r="GT89" s="53"/>
      <c r="GU89" s="54"/>
      <c r="GV89" s="55"/>
      <c r="GW89" s="2"/>
      <c r="GX89" s="2"/>
      <c r="GY89" s="2"/>
      <c r="GZ89" s="5"/>
      <c r="HA89" s="5"/>
      <c r="HB89" s="53"/>
      <c r="HC89" s="54"/>
      <c r="HD89" s="55"/>
      <c r="HE89" s="2"/>
      <c r="HF89" s="2"/>
      <c r="HG89" s="2"/>
      <c r="HH89" s="5"/>
      <c r="HI89" s="5"/>
      <c r="HJ89" s="53"/>
      <c r="HK89" s="54"/>
      <c r="HL89" s="55"/>
      <c r="HM89" s="2"/>
      <c r="HN89" s="2"/>
      <c r="HO89" s="2"/>
      <c r="HP89" s="5"/>
      <c r="HQ89" s="5"/>
      <c r="HR89" s="53"/>
      <c r="HS89" s="54"/>
      <c r="HT89" s="55"/>
      <c r="HU89" s="2"/>
      <c r="HV89" s="2"/>
      <c r="HW89" s="2"/>
      <c r="HX89" s="5"/>
      <c r="HY89" s="5"/>
      <c r="HZ89" s="53"/>
      <c r="IA89" s="54"/>
      <c r="IB89" s="55"/>
      <c r="IC89" s="2"/>
      <c r="ID89" s="2"/>
      <c r="IE89" s="2"/>
      <c r="IF89" s="5"/>
      <c r="IG89" s="5"/>
      <c r="IH89" s="53"/>
      <c r="II89" s="54"/>
      <c r="IJ89" s="55"/>
      <c r="IK89" s="2"/>
      <c r="IL89" s="2"/>
      <c r="IM89" s="2"/>
      <c r="IN89" s="5"/>
      <c r="IO89" s="5"/>
      <c r="IP89" s="53"/>
      <c r="IQ89" s="54"/>
      <c r="IR89" s="55"/>
      <c r="IS89" s="2"/>
      <c r="IT89" s="2"/>
      <c r="IU89" s="2"/>
      <c r="IV89" s="5"/>
      <c r="IW89" s="5"/>
    </row>
    <row r="90" spans="1:257" ht="62.4" customHeight="1">
      <c r="A90" s="124"/>
      <c r="B90" s="146" t="s">
        <v>168</v>
      </c>
      <c r="C90" s="8" t="s">
        <v>170</v>
      </c>
      <c r="D90" s="2">
        <f>комитет!D89+цзн!D90</f>
        <v>243100</v>
      </c>
      <c r="E90" s="5">
        <f>комитет!E89+цзн!E90</f>
        <v>243100</v>
      </c>
      <c r="F90" s="2">
        <f>комитет!F89+цзн!F90</f>
        <v>237447.46</v>
      </c>
      <c r="G90" s="5">
        <f t="shared" si="11"/>
        <v>5652.5400000000081</v>
      </c>
      <c r="H90" s="5">
        <f t="shared" si="12"/>
        <v>5652.5400000000081</v>
      </c>
      <c r="I90" s="15"/>
      <c r="J90" s="64"/>
      <c r="K90" s="65"/>
      <c r="L90" s="42"/>
      <c r="M90" s="66"/>
      <c r="N90" s="66"/>
      <c r="O90" s="66"/>
      <c r="P90" s="15"/>
      <c r="Q90" s="15"/>
      <c r="R90" s="64"/>
      <c r="S90" s="65"/>
      <c r="T90" s="42"/>
      <c r="U90" s="66"/>
      <c r="V90" s="66"/>
      <c r="W90" s="66"/>
      <c r="X90" s="15"/>
      <c r="Y90" s="15"/>
      <c r="Z90" s="64"/>
      <c r="AA90" s="65"/>
      <c r="AB90" s="42"/>
      <c r="AC90" s="66"/>
      <c r="AD90" s="66"/>
      <c r="AE90" s="66"/>
      <c r="AF90" s="15"/>
      <c r="AG90" s="15"/>
      <c r="AH90" s="64"/>
      <c r="AI90" s="65"/>
      <c r="AJ90" s="42"/>
      <c r="AK90" s="66"/>
      <c r="AL90" s="66"/>
      <c r="AM90" s="66"/>
      <c r="AN90" s="15"/>
      <c r="AO90" s="15"/>
      <c r="AP90" s="64"/>
      <c r="AQ90" s="65"/>
      <c r="AR90" s="55"/>
      <c r="AS90" s="2"/>
      <c r="AT90" s="2"/>
      <c r="AU90" s="2"/>
      <c r="AV90" s="5"/>
      <c r="AW90" s="5"/>
      <c r="AX90" s="53"/>
      <c r="AY90" s="54"/>
      <c r="AZ90" s="55"/>
      <c r="BA90" s="2"/>
      <c r="BB90" s="2"/>
      <c r="BC90" s="2"/>
      <c r="BD90" s="5"/>
      <c r="BE90" s="5"/>
      <c r="BF90" s="53"/>
      <c r="BG90" s="54"/>
      <c r="BH90" s="55"/>
      <c r="BI90" s="2"/>
      <c r="BJ90" s="2"/>
      <c r="BK90" s="2"/>
      <c r="BL90" s="5"/>
      <c r="BM90" s="5"/>
      <c r="BN90" s="53"/>
      <c r="BO90" s="54"/>
      <c r="BP90" s="55"/>
      <c r="BQ90" s="2"/>
      <c r="BR90" s="2"/>
      <c r="BS90" s="2"/>
      <c r="BT90" s="5"/>
      <c r="BU90" s="5"/>
      <c r="BV90" s="53"/>
      <c r="BW90" s="54"/>
      <c r="BX90" s="55"/>
      <c r="BY90" s="2"/>
      <c r="BZ90" s="2"/>
      <c r="CA90" s="2"/>
      <c r="CB90" s="5"/>
      <c r="CC90" s="5"/>
      <c r="CD90" s="53"/>
      <c r="CE90" s="54"/>
      <c r="CF90" s="55"/>
      <c r="CG90" s="2"/>
      <c r="CH90" s="2"/>
      <c r="CI90" s="2"/>
      <c r="CJ90" s="5"/>
      <c r="CK90" s="5"/>
      <c r="CL90" s="53"/>
      <c r="CM90" s="54"/>
      <c r="CN90" s="55"/>
      <c r="CO90" s="2"/>
      <c r="CP90" s="2"/>
      <c r="CQ90" s="2"/>
      <c r="CR90" s="5"/>
      <c r="CS90" s="5"/>
      <c r="CT90" s="53"/>
      <c r="CU90" s="54"/>
      <c r="CV90" s="55"/>
      <c r="CW90" s="2"/>
      <c r="CX90" s="2"/>
      <c r="CY90" s="2"/>
      <c r="CZ90" s="5"/>
      <c r="DA90" s="5"/>
      <c r="DB90" s="53"/>
      <c r="DC90" s="54"/>
      <c r="DD90" s="55"/>
      <c r="DE90" s="2"/>
      <c r="DF90" s="2"/>
      <c r="DG90" s="2"/>
      <c r="DH90" s="5"/>
      <c r="DI90" s="5"/>
      <c r="DJ90" s="53"/>
      <c r="DK90" s="54"/>
      <c r="DL90" s="55"/>
      <c r="DM90" s="2"/>
      <c r="DN90" s="2"/>
      <c r="DO90" s="2"/>
      <c r="DP90" s="5"/>
      <c r="DQ90" s="5"/>
      <c r="DR90" s="53"/>
      <c r="DS90" s="54"/>
      <c r="DT90" s="55"/>
      <c r="DU90" s="2"/>
      <c r="DV90" s="2"/>
      <c r="DW90" s="2"/>
      <c r="DX90" s="5"/>
      <c r="DY90" s="5"/>
      <c r="DZ90" s="53"/>
      <c r="EA90" s="54"/>
      <c r="EB90" s="55"/>
      <c r="EC90" s="2"/>
      <c r="ED90" s="2"/>
      <c r="EE90" s="2"/>
      <c r="EF90" s="5"/>
      <c r="EG90" s="5"/>
      <c r="EH90" s="53"/>
      <c r="EI90" s="54"/>
      <c r="EJ90" s="55"/>
      <c r="EK90" s="2"/>
      <c r="EL90" s="2"/>
      <c r="EM90" s="2"/>
      <c r="EN90" s="5"/>
      <c r="EO90" s="5"/>
      <c r="EP90" s="53"/>
      <c r="EQ90" s="54"/>
      <c r="ER90" s="55"/>
      <c r="ES90" s="2"/>
      <c r="ET90" s="2"/>
      <c r="EU90" s="2"/>
      <c r="EV90" s="5"/>
      <c r="EW90" s="5"/>
      <c r="EX90" s="53"/>
      <c r="EY90" s="54"/>
      <c r="EZ90" s="55"/>
      <c r="FA90" s="2"/>
      <c r="FB90" s="2"/>
      <c r="FC90" s="2"/>
      <c r="FD90" s="5"/>
      <c r="FE90" s="5"/>
      <c r="FF90" s="53"/>
      <c r="FG90" s="54"/>
      <c r="FH90" s="55"/>
      <c r="FI90" s="2"/>
      <c r="FJ90" s="2"/>
      <c r="FK90" s="2"/>
      <c r="FL90" s="5"/>
      <c r="FM90" s="5"/>
      <c r="FN90" s="53"/>
      <c r="FO90" s="54"/>
      <c r="FP90" s="55"/>
      <c r="FQ90" s="2"/>
      <c r="FR90" s="2"/>
      <c r="FS90" s="2"/>
      <c r="FT90" s="5"/>
      <c r="FU90" s="5"/>
      <c r="FV90" s="53"/>
      <c r="FW90" s="54"/>
      <c r="FX90" s="55"/>
      <c r="FY90" s="2"/>
      <c r="FZ90" s="2"/>
      <c r="GA90" s="2"/>
      <c r="GB90" s="5"/>
      <c r="GC90" s="5"/>
      <c r="GD90" s="53"/>
      <c r="GE90" s="54"/>
      <c r="GF90" s="55"/>
      <c r="GG90" s="2"/>
      <c r="GH90" s="2"/>
      <c r="GI90" s="2"/>
      <c r="GJ90" s="5"/>
      <c r="GK90" s="5"/>
      <c r="GL90" s="53"/>
      <c r="GM90" s="54"/>
      <c r="GN90" s="55"/>
      <c r="GO90" s="2"/>
      <c r="GP90" s="2"/>
      <c r="GQ90" s="2"/>
      <c r="GR90" s="5"/>
      <c r="GS90" s="5"/>
      <c r="GT90" s="53"/>
      <c r="GU90" s="54"/>
      <c r="GV90" s="55"/>
      <c r="GW90" s="2"/>
      <c r="GX90" s="2"/>
      <c r="GY90" s="2"/>
      <c r="GZ90" s="5"/>
      <c r="HA90" s="5"/>
      <c r="HB90" s="53"/>
      <c r="HC90" s="54"/>
      <c r="HD90" s="55"/>
      <c r="HE90" s="2"/>
      <c r="HF90" s="2"/>
      <c r="HG90" s="2"/>
      <c r="HH90" s="5"/>
      <c r="HI90" s="5"/>
      <c r="HJ90" s="53"/>
      <c r="HK90" s="54"/>
      <c r="HL90" s="55"/>
      <c r="HM90" s="2"/>
      <c r="HN90" s="2"/>
      <c r="HO90" s="2"/>
      <c r="HP90" s="5"/>
      <c r="HQ90" s="5"/>
      <c r="HR90" s="53"/>
      <c r="HS90" s="54"/>
      <c r="HT90" s="55"/>
      <c r="HU90" s="2"/>
      <c r="HV90" s="2"/>
      <c r="HW90" s="2"/>
      <c r="HX90" s="5"/>
      <c r="HY90" s="5"/>
      <c r="HZ90" s="53"/>
      <c r="IA90" s="54"/>
      <c r="IB90" s="55"/>
      <c r="IC90" s="2"/>
      <c r="ID90" s="2"/>
      <c r="IE90" s="2"/>
      <c r="IF90" s="5"/>
      <c r="IG90" s="5"/>
      <c r="IH90" s="53"/>
      <c r="II90" s="54"/>
      <c r="IJ90" s="55"/>
      <c r="IK90" s="2"/>
      <c r="IL90" s="2"/>
      <c r="IM90" s="2"/>
      <c r="IN90" s="5"/>
      <c r="IO90" s="5"/>
      <c r="IP90" s="53"/>
      <c r="IQ90" s="54"/>
      <c r="IR90" s="55"/>
      <c r="IS90" s="2"/>
      <c r="IT90" s="2"/>
      <c r="IU90" s="2"/>
      <c r="IV90" s="5"/>
      <c r="IW90" s="5"/>
    </row>
    <row r="91" spans="1:257" ht="62.4" customHeight="1">
      <c r="A91" s="124"/>
      <c r="B91" s="146"/>
      <c r="C91" s="8" t="s">
        <v>171</v>
      </c>
      <c r="D91" s="2">
        <f>комитет!D90+цзн!D91</f>
        <v>104200</v>
      </c>
      <c r="E91" s="5">
        <f>комитет!E90+цзн!E91</f>
        <v>104200</v>
      </c>
      <c r="F91" s="2">
        <f>комитет!F90+цзн!F91</f>
        <v>104097.07</v>
      </c>
      <c r="G91" s="5">
        <f t="shared" si="11"/>
        <v>102.92999999999302</v>
      </c>
      <c r="H91" s="5">
        <f t="shared" si="12"/>
        <v>102.92999999999302</v>
      </c>
      <c r="I91" s="15"/>
      <c r="J91" s="64"/>
      <c r="K91" s="65"/>
      <c r="L91" s="42"/>
      <c r="M91" s="66"/>
      <c r="N91" s="66"/>
      <c r="O91" s="66"/>
      <c r="P91" s="15"/>
      <c r="Q91" s="15"/>
      <c r="R91" s="64"/>
      <c r="S91" s="65"/>
      <c r="T91" s="42"/>
      <c r="U91" s="66"/>
      <c r="V91" s="66"/>
      <c r="W91" s="66"/>
      <c r="X91" s="15"/>
      <c r="Y91" s="15"/>
      <c r="Z91" s="64"/>
      <c r="AA91" s="65"/>
      <c r="AB91" s="42"/>
      <c r="AC91" s="66"/>
      <c r="AD91" s="66"/>
      <c r="AE91" s="66"/>
      <c r="AF91" s="15"/>
      <c r="AG91" s="15"/>
      <c r="AH91" s="64"/>
      <c r="AI91" s="65"/>
      <c r="AJ91" s="42"/>
      <c r="AK91" s="66"/>
      <c r="AL91" s="66"/>
      <c r="AM91" s="66"/>
      <c r="AN91" s="15"/>
      <c r="AO91" s="15"/>
      <c r="AP91" s="64"/>
      <c r="AQ91" s="65"/>
      <c r="AR91" s="55"/>
      <c r="AS91" s="2"/>
      <c r="AT91" s="2"/>
      <c r="AU91" s="2"/>
      <c r="AV91" s="5"/>
      <c r="AW91" s="5"/>
      <c r="AX91" s="53"/>
      <c r="AY91" s="54"/>
      <c r="AZ91" s="55"/>
      <c r="BA91" s="2"/>
      <c r="BB91" s="2"/>
      <c r="BC91" s="2"/>
      <c r="BD91" s="5"/>
      <c r="BE91" s="5"/>
      <c r="BF91" s="53"/>
      <c r="BG91" s="54"/>
      <c r="BH91" s="55"/>
      <c r="BI91" s="2"/>
      <c r="BJ91" s="2"/>
      <c r="BK91" s="2"/>
      <c r="BL91" s="5"/>
      <c r="BM91" s="5"/>
      <c r="BN91" s="53"/>
      <c r="BO91" s="54"/>
      <c r="BP91" s="55"/>
      <c r="BQ91" s="2"/>
      <c r="BR91" s="2"/>
      <c r="BS91" s="2"/>
      <c r="BT91" s="5"/>
      <c r="BU91" s="5"/>
      <c r="BV91" s="53"/>
      <c r="BW91" s="54"/>
      <c r="BX91" s="55"/>
      <c r="BY91" s="2"/>
      <c r="BZ91" s="2"/>
      <c r="CA91" s="2"/>
      <c r="CB91" s="5"/>
      <c r="CC91" s="5"/>
      <c r="CD91" s="53"/>
      <c r="CE91" s="54"/>
      <c r="CF91" s="55"/>
      <c r="CG91" s="2"/>
      <c r="CH91" s="2"/>
      <c r="CI91" s="2"/>
      <c r="CJ91" s="5"/>
      <c r="CK91" s="5"/>
      <c r="CL91" s="53"/>
      <c r="CM91" s="54"/>
      <c r="CN91" s="55"/>
      <c r="CO91" s="2"/>
      <c r="CP91" s="2"/>
      <c r="CQ91" s="2"/>
      <c r="CR91" s="5"/>
      <c r="CS91" s="5"/>
      <c r="CT91" s="53"/>
      <c r="CU91" s="54"/>
      <c r="CV91" s="55"/>
      <c r="CW91" s="2"/>
      <c r="CX91" s="2"/>
      <c r="CY91" s="2"/>
      <c r="CZ91" s="5"/>
      <c r="DA91" s="5"/>
      <c r="DB91" s="53"/>
      <c r="DC91" s="54"/>
      <c r="DD91" s="55"/>
      <c r="DE91" s="2"/>
      <c r="DF91" s="2"/>
      <c r="DG91" s="2"/>
      <c r="DH91" s="5"/>
      <c r="DI91" s="5"/>
      <c r="DJ91" s="53"/>
      <c r="DK91" s="54"/>
      <c r="DL91" s="55"/>
      <c r="DM91" s="2"/>
      <c r="DN91" s="2"/>
      <c r="DO91" s="2"/>
      <c r="DP91" s="5"/>
      <c r="DQ91" s="5"/>
      <c r="DR91" s="53"/>
      <c r="DS91" s="54"/>
      <c r="DT91" s="55"/>
      <c r="DU91" s="2"/>
      <c r="DV91" s="2"/>
      <c r="DW91" s="2"/>
      <c r="DX91" s="5"/>
      <c r="DY91" s="5"/>
      <c r="DZ91" s="53"/>
      <c r="EA91" s="54"/>
      <c r="EB91" s="55"/>
      <c r="EC91" s="2"/>
      <c r="ED91" s="2"/>
      <c r="EE91" s="2"/>
      <c r="EF91" s="5"/>
      <c r="EG91" s="5"/>
      <c r="EH91" s="53"/>
      <c r="EI91" s="54"/>
      <c r="EJ91" s="55"/>
      <c r="EK91" s="2"/>
      <c r="EL91" s="2"/>
      <c r="EM91" s="2"/>
      <c r="EN91" s="5"/>
      <c r="EO91" s="5"/>
      <c r="EP91" s="53"/>
      <c r="EQ91" s="54"/>
      <c r="ER91" s="55"/>
      <c r="ES91" s="2"/>
      <c r="ET91" s="2"/>
      <c r="EU91" s="2"/>
      <c r="EV91" s="5"/>
      <c r="EW91" s="5"/>
      <c r="EX91" s="53"/>
      <c r="EY91" s="54"/>
      <c r="EZ91" s="55"/>
      <c r="FA91" s="2"/>
      <c r="FB91" s="2"/>
      <c r="FC91" s="2"/>
      <c r="FD91" s="5"/>
      <c r="FE91" s="5"/>
      <c r="FF91" s="53"/>
      <c r="FG91" s="54"/>
      <c r="FH91" s="55"/>
      <c r="FI91" s="2"/>
      <c r="FJ91" s="2"/>
      <c r="FK91" s="2"/>
      <c r="FL91" s="5"/>
      <c r="FM91" s="5"/>
      <c r="FN91" s="53"/>
      <c r="FO91" s="54"/>
      <c r="FP91" s="55"/>
      <c r="FQ91" s="2"/>
      <c r="FR91" s="2"/>
      <c r="FS91" s="2"/>
      <c r="FT91" s="5"/>
      <c r="FU91" s="5"/>
      <c r="FV91" s="53"/>
      <c r="FW91" s="54"/>
      <c r="FX91" s="55"/>
      <c r="FY91" s="2"/>
      <c r="FZ91" s="2"/>
      <c r="GA91" s="2"/>
      <c r="GB91" s="5"/>
      <c r="GC91" s="5"/>
      <c r="GD91" s="53"/>
      <c r="GE91" s="54"/>
      <c r="GF91" s="55"/>
      <c r="GG91" s="2"/>
      <c r="GH91" s="2"/>
      <c r="GI91" s="2"/>
      <c r="GJ91" s="5"/>
      <c r="GK91" s="5"/>
      <c r="GL91" s="53"/>
      <c r="GM91" s="54"/>
      <c r="GN91" s="55"/>
      <c r="GO91" s="2"/>
      <c r="GP91" s="2"/>
      <c r="GQ91" s="2"/>
      <c r="GR91" s="5"/>
      <c r="GS91" s="5"/>
      <c r="GT91" s="53"/>
      <c r="GU91" s="54"/>
      <c r="GV91" s="55"/>
      <c r="GW91" s="2"/>
      <c r="GX91" s="2"/>
      <c r="GY91" s="2"/>
      <c r="GZ91" s="5"/>
      <c r="HA91" s="5"/>
      <c r="HB91" s="53"/>
      <c r="HC91" s="54"/>
      <c r="HD91" s="55"/>
      <c r="HE91" s="2"/>
      <c r="HF91" s="2"/>
      <c r="HG91" s="2"/>
      <c r="HH91" s="5"/>
      <c r="HI91" s="5"/>
      <c r="HJ91" s="53"/>
      <c r="HK91" s="54"/>
      <c r="HL91" s="55"/>
      <c r="HM91" s="2"/>
      <c r="HN91" s="2"/>
      <c r="HO91" s="2"/>
      <c r="HP91" s="5"/>
      <c r="HQ91" s="5"/>
      <c r="HR91" s="53"/>
      <c r="HS91" s="54"/>
      <c r="HT91" s="55"/>
      <c r="HU91" s="2"/>
      <c r="HV91" s="2"/>
      <c r="HW91" s="2"/>
      <c r="HX91" s="5"/>
      <c r="HY91" s="5"/>
      <c r="HZ91" s="53"/>
      <c r="IA91" s="54"/>
      <c r="IB91" s="55"/>
      <c r="IC91" s="2"/>
      <c r="ID91" s="2"/>
      <c r="IE91" s="2"/>
      <c r="IF91" s="5"/>
      <c r="IG91" s="5"/>
      <c r="IH91" s="53"/>
      <c r="II91" s="54"/>
      <c r="IJ91" s="55"/>
      <c r="IK91" s="2"/>
      <c r="IL91" s="2"/>
      <c r="IM91" s="2"/>
      <c r="IN91" s="5"/>
      <c r="IO91" s="5"/>
      <c r="IP91" s="53"/>
      <c r="IQ91" s="54"/>
      <c r="IR91" s="55"/>
      <c r="IS91" s="2"/>
      <c r="IT91" s="2"/>
      <c r="IU91" s="2"/>
      <c r="IV91" s="5"/>
      <c r="IW91" s="5"/>
    </row>
    <row r="92" spans="1:257" ht="24.6" customHeight="1">
      <c r="A92" s="124"/>
      <c r="B92" s="125" t="s">
        <v>20</v>
      </c>
      <c r="C92" s="125"/>
      <c r="D92" s="4">
        <f>комитет!D91+цзн!D92</f>
        <v>347300</v>
      </c>
      <c r="E92" s="6">
        <f>комитет!E91+цзн!E92</f>
        <v>347300</v>
      </c>
      <c r="F92" s="4">
        <f>комитет!F91+цзн!F92</f>
        <v>341544.53</v>
      </c>
      <c r="G92" s="6">
        <f t="shared" si="11"/>
        <v>5755.4699999999721</v>
      </c>
      <c r="H92" s="6">
        <f t="shared" si="12"/>
        <v>5755.4699999999721</v>
      </c>
      <c r="I92" s="17"/>
      <c r="J92" s="64"/>
      <c r="K92" s="65"/>
      <c r="L92" s="42"/>
      <c r="M92" s="66"/>
      <c r="N92" s="66"/>
      <c r="O92" s="66"/>
      <c r="P92" s="15"/>
      <c r="Q92" s="15"/>
      <c r="R92" s="64"/>
      <c r="S92" s="65"/>
      <c r="T92" s="42"/>
      <c r="U92" s="66"/>
      <c r="V92" s="66"/>
      <c r="W92" s="66"/>
      <c r="X92" s="15"/>
      <c r="Y92" s="15"/>
      <c r="Z92" s="64"/>
      <c r="AA92" s="65"/>
      <c r="AB92" s="42"/>
      <c r="AC92" s="66"/>
      <c r="AD92" s="66"/>
      <c r="AE92" s="66"/>
      <c r="AF92" s="15"/>
      <c r="AG92" s="15"/>
      <c r="AH92" s="64"/>
      <c r="AI92" s="65"/>
      <c r="AJ92" s="42"/>
      <c r="AK92" s="66"/>
      <c r="AL92" s="66"/>
      <c r="AM92" s="66"/>
      <c r="AN92" s="15"/>
      <c r="AO92" s="15"/>
      <c r="AP92" s="64"/>
      <c r="AQ92" s="65"/>
      <c r="AR92" s="55"/>
      <c r="AS92" s="2"/>
      <c r="AT92" s="2"/>
      <c r="AU92" s="2"/>
      <c r="AV92" s="5"/>
      <c r="AW92" s="5"/>
      <c r="AX92" s="53"/>
      <c r="AY92" s="54"/>
      <c r="AZ92" s="55"/>
      <c r="BA92" s="2"/>
      <c r="BB92" s="2"/>
      <c r="BC92" s="2"/>
      <c r="BD92" s="5"/>
      <c r="BE92" s="5"/>
      <c r="BF92" s="53"/>
      <c r="BG92" s="54"/>
      <c r="BH92" s="55"/>
      <c r="BI92" s="2"/>
      <c r="BJ92" s="2"/>
      <c r="BK92" s="2"/>
      <c r="BL92" s="5"/>
      <c r="BM92" s="5"/>
      <c r="BN92" s="53"/>
      <c r="BO92" s="54"/>
      <c r="BP92" s="55"/>
      <c r="BQ92" s="2"/>
      <c r="BR92" s="2"/>
      <c r="BS92" s="2"/>
      <c r="BT92" s="5"/>
      <c r="BU92" s="5"/>
      <c r="BV92" s="53"/>
      <c r="BW92" s="54"/>
      <c r="BX92" s="55"/>
      <c r="BY92" s="2"/>
      <c r="BZ92" s="2"/>
      <c r="CA92" s="2"/>
      <c r="CB92" s="5"/>
      <c r="CC92" s="5"/>
      <c r="CD92" s="53"/>
      <c r="CE92" s="54"/>
      <c r="CF92" s="55"/>
      <c r="CG92" s="2"/>
      <c r="CH92" s="2"/>
      <c r="CI92" s="2"/>
      <c r="CJ92" s="5"/>
      <c r="CK92" s="5"/>
      <c r="CL92" s="53"/>
      <c r="CM92" s="54"/>
      <c r="CN92" s="55"/>
      <c r="CO92" s="2"/>
      <c r="CP92" s="2"/>
      <c r="CQ92" s="2"/>
      <c r="CR92" s="5"/>
      <c r="CS92" s="5"/>
      <c r="CT92" s="53"/>
      <c r="CU92" s="54"/>
      <c r="CV92" s="55"/>
      <c r="CW92" s="2"/>
      <c r="CX92" s="2"/>
      <c r="CY92" s="2"/>
      <c r="CZ92" s="5"/>
      <c r="DA92" s="5"/>
      <c r="DB92" s="53"/>
      <c r="DC92" s="54"/>
      <c r="DD92" s="55"/>
      <c r="DE92" s="2"/>
      <c r="DF92" s="2"/>
      <c r="DG92" s="2"/>
      <c r="DH92" s="5"/>
      <c r="DI92" s="5"/>
      <c r="DJ92" s="53"/>
      <c r="DK92" s="54"/>
      <c r="DL92" s="55"/>
      <c r="DM92" s="2"/>
      <c r="DN92" s="2"/>
      <c r="DO92" s="2"/>
      <c r="DP92" s="5"/>
      <c r="DQ92" s="5"/>
      <c r="DR92" s="53"/>
      <c r="DS92" s="54"/>
      <c r="DT92" s="55"/>
      <c r="DU92" s="2"/>
      <c r="DV92" s="2"/>
      <c r="DW92" s="2"/>
      <c r="DX92" s="5"/>
      <c r="DY92" s="5"/>
      <c r="DZ92" s="53"/>
      <c r="EA92" s="54"/>
      <c r="EB92" s="55"/>
      <c r="EC92" s="2"/>
      <c r="ED92" s="2"/>
      <c r="EE92" s="2"/>
      <c r="EF92" s="5"/>
      <c r="EG92" s="5"/>
      <c r="EH92" s="53"/>
      <c r="EI92" s="54"/>
      <c r="EJ92" s="55"/>
      <c r="EK92" s="2"/>
      <c r="EL92" s="2"/>
      <c r="EM92" s="2"/>
      <c r="EN92" s="5"/>
      <c r="EO92" s="5"/>
      <c r="EP92" s="53"/>
      <c r="EQ92" s="54"/>
      <c r="ER92" s="55"/>
      <c r="ES92" s="2"/>
      <c r="ET92" s="2"/>
      <c r="EU92" s="2"/>
      <c r="EV92" s="5"/>
      <c r="EW92" s="5"/>
      <c r="EX92" s="53"/>
      <c r="EY92" s="54"/>
      <c r="EZ92" s="55"/>
      <c r="FA92" s="2"/>
      <c r="FB92" s="2"/>
      <c r="FC92" s="2"/>
      <c r="FD92" s="5"/>
      <c r="FE92" s="5"/>
      <c r="FF92" s="53"/>
      <c r="FG92" s="54"/>
      <c r="FH92" s="55"/>
      <c r="FI92" s="2"/>
      <c r="FJ92" s="2"/>
      <c r="FK92" s="2"/>
      <c r="FL92" s="5"/>
      <c r="FM92" s="5"/>
      <c r="FN92" s="53"/>
      <c r="FO92" s="54"/>
      <c r="FP92" s="55"/>
      <c r="FQ92" s="2"/>
      <c r="FR92" s="2"/>
      <c r="FS92" s="2"/>
      <c r="FT92" s="5"/>
      <c r="FU92" s="5"/>
      <c r="FV92" s="53"/>
      <c r="FW92" s="54"/>
      <c r="FX92" s="55"/>
      <c r="FY92" s="2"/>
      <c r="FZ92" s="2"/>
      <c r="GA92" s="2"/>
      <c r="GB92" s="5"/>
      <c r="GC92" s="5"/>
      <c r="GD92" s="53"/>
      <c r="GE92" s="54"/>
      <c r="GF92" s="55"/>
      <c r="GG92" s="2"/>
      <c r="GH92" s="2"/>
      <c r="GI92" s="2"/>
      <c r="GJ92" s="5"/>
      <c r="GK92" s="5"/>
      <c r="GL92" s="53"/>
      <c r="GM92" s="54"/>
      <c r="GN92" s="55"/>
      <c r="GO92" s="2"/>
      <c r="GP92" s="2"/>
      <c r="GQ92" s="2"/>
      <c r="GR92" s="5"/>
      <c r="GS92" s="5"/>
      <c r="GT92" s="53"/>
      <c r="GU92" s="54"/>
      <c r="GV92" s="55"/>
      <c r="GW92" s="2"/>
      <c r="GX92" s="2"/>
      <c r="GY92" s="2"/>
      <c r="GZ92" s="5"/>
      <c r="HA92" s="5"/>
      <c r="HB92" s="53"/>
      <c r="HC92" s="54"/>
      <c r="HD92" s="55"/>
      <c r="HE92" s="2"/>
      <c r="HF92" s="2"/>
      <c r="HG92" s="2"/>
      <c r="HH92" s="5"/>
      <c r="HI92" s="5"/>
      <c r="HJ92" s="53"/>
      <c r="HK92" s="54"/>
      <c r="HL92" s="55"/>
      <c r="HM92" s="2"/>
      <c r="HN92" s="2"/>
      <c r="HO92" s="2"/>
      <c r="HP92" s="5"/>
      <c r="HQ92" s="5"/>
      <c r="HR92" s="53"/>
      <c r="HS92" s="54"/>
      <c r="HT92" s="55"/>
      <c r="HU92" s="2"/>
      <c r="HV92" s="2"/>
      <c r="HW92" s="2"/>
      <c r="HX92" s="5"/>
      <c r="HY92" s="5"/>
      <c r="HZ92" s="53"/>
      <c r="IA92" s="54"/>
      <c r="IB92" s="55"/>
      <c r="IC92" s="2"/>
      <c r="ID92" s="2"/>
      <c r="IE92" s="2"/>
      <c r="IF92" s="5"/>
      <c r="IG92" s="5"/>
      <c r="IH92" s="53"/>
      <c r="II92" s="54"/>
      <c r="IJ92" s="55"/>
      <c r="IK92" s="2"/>
      <c r="IL92" s="2"/>
      <c r="IM92" s="2"/>
      <c r="IN92" s="5"/>
      <c r="IO92" s="5"/>
      <c r="IP92" s="53"/>
      <c r="IQ92" s="54"/>
      <c r="IR92" s="55"/>
      <c r="IS92" s="2"/>
      <c r="IT92" s="2"/>
      <c r="IU92" s="2"/>
      <c r="IV92" s="5"/>
      <c r="IW92" s="5"/>
    </row>
    <row r="93" spans="1:257" ht="24.6" customHeight="1">
      <c r="A93" s="124"/>
      <c r="B93" s="146" t="s">
        <v>169</v>
      </c>
      <c r="C93" s="8" t="s">
        <v>170</v>
      </c>
      <c r="D93" s="2">
        <f>комитет!D92+цзн!D93</f>
        <v>204700</v>
      </c>
      <c r="E93" s="5">
        <f>комитет!E92+цзн!E93</f>
        <v>204700</v>
      </c>
      <c r="F93" s="2">
        <f>комитет!F92+цзн!F93</f>
        <v>204608.32</v>
      </c>
      <c r="G93" s="5">
        <f t="shared" si="11"/>
        <v>91.679999999993015</v>
      </c>
      <c r="H93" s="5">
        <f t="shared" si="12"/>
        <v>91.679999999993015</v>
      </c>
      <c r="I93" s="15"/>
      <c r="J93" s="15"/>
      <c r="K93" s="15"/>
      <c r="L93" s="62"/>
    </row>
    <row r="94" spans="1:257" ht="24.6" customHeight="1">
      <c r="A94" s="124"/>
      <c r="B94" s="133"/>
      <c r="C94" s="8" t="s">
        <v>171</v>
      </c>
      <c r="D94" s="2">
        <f>комитет!D93+цзн!D94</f>
        <v>87700</v>
      </c>
      <c r="E94" s="5">
        <f>комитет!E93+цзн!E94</f>
        <v>87700</v>
      </c>
      <c r="F94" s="2">
        <f>комитет!F93+цзн!F94</f>
        <v>87689.27</v>
      </c>
      <c r="G94" s="5">
        <f t="shared" si="11"/>
        <v>10.729999999995925</v>
      </c>
      <c r="H94" s="5">
        <f t="shared" si="12"/>
        <v>10.729999999995925</v>
      </c>
      <c r="I94" s="15"/>
      <c r="J94" s="15"/>
      <c r="K94" s="15"/>
      <c r="L94" s="62"/>
    </row>
    <row r="95" spans="1:257" ht="24.6" customHeight="1">
      <c r="A95" s="124"/>
      <c r="B95" s="125" t="s">
        <v>20</v>
      </c>
      <c r="C95" s="125"/>
      <c r="D95" s="4">
        <f>комитет!D94+цзн!D95</f>
        <v>292400</v>
      </c>
      <c r="E95" s="6">
        <f>комитет!E94+цзн!E95</f>
        <v>292400</v>
      </c>
      <c r="F95" s="4">
        <f>комитет!F94+цзн!F95</f>
        <v>292297.59000000003</v>
      </c>
      <c r="G95" s="6">
        <f t="shared" si="11"/>
        <v>102.40999999997439</v>
      </c>
      <c r="H95" s="6">
        <f t="shared" si="12"/>
        <v>102.40999999997439</v>
      </c>
      <c r="I95" s="17"/>
      <c r="J95" s="15"/>
      <c r="K95" s="15"/>
      <c r="L95" s="62"/>
    </row>
    <row r="96" spans="1:257" ht="24.6" customHeight="1">
      <c r="A96" s="124"/>
      <c r="B96" s="125" t="s">
        <v>172</v>
      </c>
      <c r="C96" s="125"/>
      <c r="D96" s="4">
        <f>D89+D92+D95</f>
        <v>20000000</v>
      </c>
      <c r="E96" s="6">
        <f>E89+E92+E95</f>
        <v>20000000</v>
      </c>
      <c r="F96" s="4">
        <f>F89+F92+F95</f>
        <v>19994088.720000003</v>
      </c>
      <c r="G96" s="6">
        <f t="shared" si="11"/>
        <v>5911.2799999974668</v>
      </c>
      <c r="H96" s="6">
        <f t="shared" si="12"/>
        <v>5911.2799999974668</v>
      </c>
      <c r="I96" s="17"/>
      <c r="J96" s="15"/>
      <c r="K96" s="15"/>
      <c r="L96" s="62"/>
    </row>
    <row r="97" spans="1:12" ht="25.2" customHeight="1">
      <c r="A97" s="126" t="s">
        <v>32</v>
      </c>
      <c r="B97" s="127"/>
      <c r="C97" s="127"/>
      <c r="D97" s="9">
        <f>D15+D20+D23+D28+D31+D34+D38+D41+D45+D48+D51+D55+D57+D60+D63+D66+D68+D70+D74+D78+D83+D84+D96</f>
        <v>280525534.55999994</v>
      </c>
      <c r="E97" s="9">
        <f>E15+E20+E23+E28+E31+E34+E38+E41+E45+E48+E51+E55+E57+E60+E63+E66+E68+E70+E74+E78+E83+E84+E96</f>
        <v>279705250.86000001</v>
      </c>
      <c r="F97" s="9">
        <f>F15+F20+F23+F28+F31+F34+F38+F41+F45+F48+F51+F55+F57+F60+F63+F66+F68+F70+F74+F78+F83+F84+F96</f>
        <v>279610071.48000002</v>
      </c>
      <c r="G97" s="9">
        <f t="shared" si="9"/>
        <v>915463.07999992371</v>
      </c>
      <c r="H97" s="9">
        <f t="shared" si="10"/>
        <v>95179.379999995232</v>
      </c>
      <c r="I97" s="16">
        <f>F97-F96-F83</f>
        <v>24034886.76000005</v>
      </c>
      <c r="J97" s="18"/>
      <c r="K97" s="18"/>
      <c r="L97" s="62">
        <v>20591949.34</v>
      </c>
    </row>
    <row r="98" spans="1:12" ht="15.6" customHeight="1">
      <c r="A98" s="67" t="s">
        <v>21</v>
      </c>
      <c r="B98" s="68"/>
      <c r="C98" s="69"/>
      <c r="D98" s="67"/>
      <c r="E98" s="67"/>
      <c r="F98" s="67"/>
      <c r="G98" s="67"/>
      <c r="H98" s="67"/>
      <c r="I98" s="78"/>
    </row>
    <row r="99" spans="1:12" ht="28.95" customHeight="1">
      <c r="A99" s="129" t="s">
        <v>36</v>
      </c>
      <c r="B99" s="129"/>
      <c r="C99" s="129"/>
      <c r="D99" s="129"/>
      <c r="E99" s="129"/>
      <c r="F99" s="129"/>
      <c r="G99" s="129"/>
      <c r="H99" s="129"/>
      <c r="I99" s="39"/>
      <c r="J99" s="39"/>
      <c r="K99" s="39"/>
    </row>
    <row r="100" spans="1:12" ht="21.6" customHeight="1">
      <c r="A100" s="124" t="s">
        <v>6</v>
      </c>
      <c r="B100" s="147" t="s">
        <v>38</v>
      </c>
      <c r="C100" s="41" t="s">
        <v>199</v>
      </c>
      <c r="D100" s="5">
        <f>комитет!D99+цзн!D100</f>
        <v>112515</v>
      </c>
      <c r="E100" s="5">
        <f>комитет!E99</f>
        <v>0</v>
      </c>
      <c r="F100" s="5">
        <f>комитет!F99</f>
        <v>0</v>
      </c>
      <c r="G100" s="5">
        <f>D100-E100</f>
        <v>112515</v>
      </c>
      <c r="H100" s="5">
        <f>E100-F100</f>
        <v>0</v>
      </c>
      <c r="I100" s="15"/>
      <c r="J100" s="15"/>
      <c r="K100" s="15"/>
    </row>
    <row r="101" spans="1:12" ht="21.6" customHeight="1">
      <c r="A101" s="124"/>
      <c r="B101" s="148"/>
      <c r="C101" s="1" t="s">
        <v>161</v>
      </c>
      <c r="D101" s="5">
        <v>39274</v>
      </c>
      <c r="E101" s="5">
        <v>39274</v>
      </c>
      <c r="F101" s="5">
        <v>39274</v>
      </c>
      <c r="G101" s="5">
        <f t="shared" ref="G101:G104" si="13">D101-E101</f>
        <v>0</v>
      </c>
      <c r="H101" s="5">
        <f t="shared" ref="H101:H104" si="14">E101-F101</f>
        <v>0</v>
      </c>
      <c r="I101" s="15"/>
      <c r="J101" s="15"/>
      <c r="K101" s="15"/>
    </row>
    <row r="102" spans="1:12" ht="21.6" customHeight="1">
      <c r="A102" s="124"/>
      <c r="B102" s="148"/>
      <c r="C102" s="1" t="s">
        <v>162</v>
      </c>
      <c r="D102" s="5">
        <v>63398</v>
      </c>
      <c r="E102" s="5">
        <v>63398</v>
      </c>
      <c r="F102" s="5">
        <v>63398</v>
      </c>
      <c r="G102" s="5">
        <f t="shared" si="13"/>
        <v>0</v>
      </c>
      <c r="H102" s="5">
        <f t="shared" si="14"/>
        <v>0</v>
      </c>
      <c r="I102" s="15"/>
      <c r="J102" s="15"/>
      <c r="K102" s="15"/>
    </row>
    <row r="103" spans="1:12" ht="21.6" customHeight="1">
      <c r="A103" s="124"/>
      <c r="B103" s="149"/>
      <c r="C103" s="1" t="s">
        <v>163</v>
      </c>
      <c r="D103" s="5">
        <v>73363</v>
      </c>
      <c r="E103" s="5">
        <v>73363</v>
      </c>
      <c r="F103" s="5">
        <v>73363</v>
      </c>
      <c r="G103" s="5">
        <f t="shared" si="13"/>
        <v>0</v>
      </c>
      <c r="H103" s="5">
        <f t="shared" si="14"/>
        <v>0</v>
      </c>
      <c r="I103" s="15"/>
      <c r="J103" s="15"/>
      <c r="K103" s="15"/>
    </row>
    <row r="104" spans="1:12" ht="21.6" customHeight="1">
      <c r="A104" s="124"/>
      <c r="B104" s="145"/>
      <c r="C104" s="1" t="s">
        <v>190</v>
      </c>
      <c r="D104" s="71">
        <v>22050</v>
      </c>
      <c r="E104" s="5">
        <v>22050</v>
      </c>
      <c r="F104" s="5">
        <v>22050</v>
      </c>
      <c r="G104" s="5">
        <f t="shared" si="13"/>
        <v>0</v>
      </c>
      <c r="H104" s="5">
        <f t="shared" si="14"/>
        <v>0</v>
      </c>
      <c r="I104" s="15"/>
      <c r="J104" s="15"/>
      <c r="K104" s="15"/>
    </row>
    <row r="105" spans="1:12" ht="16.2">
      <c r="A105" s="124"/>
      <c r="B105" s="123" t="s">
        <v>20</v>
      </c>
      <c r="C105" s="123"/>
      <c r="D105" s="6">
        <f>D100+D101+D102+D103+D104</f>
        <v>310600</v>
      </c>
      <c r="E105" s="6">
        <f t="shared" ref="E105:F105" si="15">E100+E101+E102+E103+E104</f>
        <v>198085</v>
      </c>
      <c r="F105" s="6">
        <f t="shared" si="15"/>
        <v>198085</v>
      </c>
      <c r="G105" s="6">
        <f t="shared" ref="G105:G119" si="16">D105-F105</f>
        <v>112515</v>
      </c>
      <c r="H105" s="6">
        <f t="shared" ref="H105:H112" si="17">E105-F105</f>
        <v>0</v>
      </c>
      <c r="I105" s="17"/>
      <c r="J105" s="17"/>
      <c r="K105" s="17"/>
    </row>
    <row r="106" spans="1:12" ht="25.95" customHeight="1">
      <c r="A106" s="124" t="s">
        <v>7</v>
      </c>
      <c r="B106" s="122" t="s">
        <v>54</v>
      </c>
      <c r="C106" s="41" t="s">
        <v>140</v>
      </c>
      <c r="D106" s="5">
        <f>комитет!D105+цзн!D103</f>
        <v>480</v>
      </c>
      <c r="E106" s="5">
        <f>комитет!E105+цзн!E103</f>
        <v>0</v>
      </c>
      <c r="F106" s="5">
        <f>комитет!F105+цзн!F103</f>
        <v>0</v>
      </c>
      <c r="G106" s="5">
        <f t="shared" si="16"/>
        <v>480</v>
      </c>
      <c r="H106" s="5">
        <f t="shared" si="17"/>
        <v>0</v>
      </c>
      <c r="I106" s="15"/>
      <c r="J106" s="15"/>
      <c r="K106" s="15"/>
    </row>
    <row r="107" spans="1:12" ht="23.4" customHeight="1">
      <c r="A107" s="124"/>
      <c r="B107" s="122"/>
      <c r="C107" s="41" t="s">
        <v>141</v>
      </c>
      <c r="D107" s="5">
        <f>комитет!D106+цзн!D104</f>
        <v>0</v>
      </c>
      <c r="E107" s="5">
        <f>комитет!E106+цзн!E104</f>
        <v>0</v>
      </c>
      <c r="F107" s="5">
        <f>комитет!F106+цзн!F104</f>
        <v>0</v>
      </c>
      <c r="G107" s="5">
        <f>D107-F107</f>
        <v>0</v>
      </c>
      <c r="H107" s="5">
        <f t="shared" si="17"/>
        <v>0</v>
      </c>
      <c r="I107" s="15"/>
      <c r="J107" s="15"/>
      <c r="K107" s="15"/>
    </row>
    <row r="108" spans="1:12" ht="34.200000000000003" customHeight="1">
      <c r="A108" s="124"/>
      <c r="B108" s="123" t="s">
        <v>20</v>
      </c>
      <c r="C108" s="123"/>
      <c r="D108" s="6">
        <f>D106+D107</f>
        <v>480</v>
      </c>
      <c r="E108" s="6">
        <f>E106+E107</f>
        <v>0</v>
      </c>
      <c r="F108" s="6">
        <f>F106+F107</f>
        <v>0</v>
      </c>
      <c r="G108" s="6">
        <f t="shared" si="16"/>
        <v>480</v>
      </c>
      <c r="H108" s="6">
        <f t="shared" si="17"/>
        <v>0</v>
      </c>
      <c r="I108" s="17"/>
      <c r="J108" s="17"/>
      <c r="K108" s="17"/>
    </row>
    <row r="109" spans="1:12" ht="30" customHeight="1">
      <c r="A109" s="124" t="s">
        <v>8</v>
      </c>
      <c r="B109" s="122" t="s">
        <v>39</v>
      </c>
      <c r="C109" s="41" t="s">
        <v>140</v>
      </c>
      <c r="D109" s="5">
        <f>комитет!D108+цзн!D106</f>
        <v>3000</v>
      </c>
      <c r="E109" s="5">
        <f>комитет!E108+цзн!E106</f>
        <v>0</v>
      </c>
      <c r="F109" s="5">
        <f>комитет!F108+цзн!F106</f>
        <v>0</v>
      </c>
      <c r="G109" s="5">
        <f t="shared" si="16"/>
        <v>3000</v>
      </c>
      <c r="H109" s="5">
        <f t="shared" si="17"/>
        <v>0</v>
      </c>
      <c r="I109" s="15"/>
      <c r="J109" s="15"/>
      <c r="K109" s="15"/>
    </row>
    <row r="110" spans="1:12" ht="22.95" customHeight="1">
      <c r="A110" s="124"/>
      <c r="B110" s="122"/>
      <c r="C110" s="41" t="s">
        <v>141</v>
      </c>
      <c r="D110" s="5">
        <f>комитет!D109+цзн!D107</f>
        <v>0</v>
      </c>
      <c r="E110" s="5">
        <f>комитет!E109+цзн!E107</f>
        <v>0</v>
      </c>
      <c r="F110" s="5">
        <f>комитет!F109+цзн!F107</f>
        <v>0</v>
      </c>
      <c r="G110" s="5">
        <f t="shared" si="16"/>
        <v>0</v>
      </c>
      <c r="H110" s="5">
        <f t="shared" si="17"/>
        <v>0</v>
      </c>
      <c r="I110" s="15"/>
      <c r="J110" s="15"/>
      <c r="K110" s="15"/>
    </row>
    <row r="111" spans="1:12" ht="20.399999999999999" customHeight="1">
      <c r="A111" s="124"/>
      <c r="B111" s="122"/>
      <c r="C111" s="40"/>
      <c r="D111" s="5"/>
      <c r="E111" s="5"/>
      <c r="F111" s="5"/>
      <c r="G111" s="5">
        <f>D111-F111</f>
        <v>0</v>
      </c>
      <c r="H111" s="5">
        <f t="shared" si="17"/>
        <v>0</v>
      </c>
      <c r="I111" s="15"/>
      <c r="J111" s="15"/>
      <c r="K111" s="15"/>
    </row>
    <row r="112" spans="1:12" ht="16.2">
      <c r="A112" s="124"/>
      <c r="B112" s="123" t="s">
        <v>20</v>
      </c>
      <c r="C112" s="123"/>
      <c r="D112" s="6">
        <f>D109+D110+D111</f>
        <v>3000</v>
      </c>
      <c r="E112" s="6">
        <f>E109+E110+E111</f>
        <v>0</v>
      </c>
      <c r="F112" s="6">
        <f>F109+F110+F111</f>
        <v>0</v>
      </c>
      <c r="G112" s="6">
        <f t="shared" si="16"/>
        <v>3000</v>
      </c>
      <c r="H112" s="6">
        <f t="shared" si="17"/>
        <v>0</v>
      </c>
      <c r="I112" s="17"/>
      <c r="J112" s="17"/>
      <c r="K112" s="17"/>
    </row>
    <row r="113" spans="1:12" ht="17.399999999999999" customHeight="1">
      <c r="A113" s="124" t="s">
        <v>9</v>
      </c>
      <c r="B113" s="122" t="s">
        <v>40</v>
      </c>
      <c r="C113" s="41" t="s">
        <v>142</v>
      </c>
      <c r="D113" s="5">
        <f>комитет!D112+цзн!D110</f>
        <v>55720</v>
      </c>
      <c r="E113" s="5">
        <f>комитет!E112+цзн!E110</f>
        <v>53500</v>
      </c>
      <c r="F113" s="5">
        <f>комитет!F112+цзн!F110</f>
        <v>53500</v>
      </c>
      <c r="G113" s="5">
        <f t="shared" si="16"/>
        <v>2220</v>
      </c>
      <c r="H113" s="5">
        <f t="shared" ref="H113:H119" si="18">E113-F113</f>
        <v>0</v>
      </c>
      <c r="I113" s="15"/>
      <c r="J113" s="15"/>
      <c r="K113" s="15"/>
    </row>
    <row r="114" spans="1:12" ht="28.2" customHeight="1">
      <c r="A114" s="124"/>
      <c r="B114" s="122"/>
      <c r="C114" s="40"/>
      <c r="D114" s="5"/>
      <c r="E114" s="5"/>
      <c r="F114" s="5"/>
      <c r="G114" s="5">
        <f t="shared" si="16"/>
        <v>0</v>
      </c>
      <c r="H114" s="5">
        <f t="shared" si="18"/>
        <v>0</v>
      </c>
      <c r="I114" s="15"/>
      <c r="J114" s="15"/>
      <c r="K114" s="15"/>
    </row>
    <row r="115" spans="1:12" ht="18.600000000000001" customHeight="1">
      <c r="A115" s="124"/>
      <c r="B115" s="123" t="s">
        <v>20</v>
      </c>
      <c r="C115" s="123"/>
      <c r="D115" s="6">
        <f>D113+D114</f>
        <v>55720</v>
      </c>
      <c r="E115" s="6">
        <f>E113+E114</f>
        <v>53500</v>
      </c>
      <c r="F115" s="6">
        <f>F113+F114</f>
        <v>53500</v>
      </c>
      <c r="G115" s="6">
        <f t="shared" si="16"/>
        <v>2220</v>
      </c>
      <c r="H115" s="6">
        <f t="shared" si="18"/>
        <v>0</v>
      </c>
      <c r="I115" s="17"/>
      <c r="J115" s="17"/>
      <c r="K115" s="17"/>
    </row>
    <row r="116" spans="1:12" ht="27.75" customHeight="1">
      <c r="A116" s="124" t="s">
        <v>10</v>
      </c>
      <c r="B116" s="122" t="s">
        <v>41</v>
      </c>
      <c r="C116" s="41" t="s">
        <v>143</v>
      </c>
      <c r="D116" s="5">
        <f>комитет!D115+цзн!D113</f>
        <v>4810</v>
      </c>
      <c r="E116" s="5">
        <f>комитет!E115+цзн!E113</f>
        <v>4810</v>
      </c>
      <c r="F116" s="5">
        <f>комитет!F115+цзн!F113</f>
        <v>4810</v>
      </c>
      <c r="G116" s="5">
        <f t="shared" si="16"/>
        <v>0</v>
      </c>
      <c r="H116" s="5">
        <f t="shared" si="18"/>
        <v>0</v>
      </c>
      <c r="I116" s="15"/>
      <c r="J116" s="15"/>
      <c r="K116" s="15"/>
    </row>
    <row r="117" spans="1:12" ht="118.95" customHeight="1">
      <c r="A117" s="124"/>
      <c r="B117" s="122"/>
      <c r="C117" s="41" t="s">
        <v>144</v>
      </c>
      <c r="D117" s="5">
        <f>комитет!D116+цзн!D114</f>
        <v>3090</v>
      </c>
      <c r="E117" s="5">
        <f>комитет!E116+цзн!E114</f>
        <v>0</v>
      </c>
      <c r="F117" s="5">
        <f>комитет!F116+цзн!F114</f>
        <v>0</v>
      </c>
      <c r="G117" s="2">
        <f t="shared" si="16"/>
        <v>3090</v>
      </c>
      <c r="H117" s="5">
        <f t="shared" si="18"/>
        <v>0</v>
      </c>
      <c r="I117" s="15"/>
      <c r="J117" s="15"/>
      <c r="K117" s="15"/>
    </row>
    <row r="118" spans="1:12" ht="16.2">
      <c r="A118" s="124"/>
      <c r="B118" s="123" t="s">
        <v>20</v>
      </c>
      <c r="C118" s="123"/>
      <c r="D118" s="4">
        <f>D116+D117</f>
        <v>7900</v>
      </c>
      <c r="E118" s="6">
        <f>E116+E117</f>
        <v>4810</v>
      </c>
      <c r="F118" s="4">
        <f>F116+F117</f>
        <v>4810</v>
      </c>
      <c r="G118" s="6">
        <f t="shared" si="16"/>
        <v>3090</v>
      </c>
      <c r="H118" s="6">
        <f t="shared" si="18"/>
        <v>0</v>
      </c>
      <c r="I118" s="17"/>
      <c r="J118" s="17"/>
      <c r="K118" s="17"/>
    </row>
    <row r="119" spans="1:12" ht="34.200000000000003" customHeight="1">
      <c r="A119" s="126" t="s">
        <v>42</v>
      </c>
      <c r="B119" s="127"/>
      <c r="C119" s="127"/>
      <c r="D119" s="33">
        <f>D118+D112+D108+D105+D115</f>
        <v>377700</v>
      </c>
      <c r="E119" s="9">
        <f>E118+E112+E108+E105+E115</f>
        <v>256395</v>
      </c>
      <c r="F119" s="33">
        <f>F105+F108+F112+F115+F118</f>
        <v>256395</v>
      </c>
      <c r="G119" s="9">
        <f t="shared" si="16"/>
        <v>121305</v>
      </c>
      <c r="H119" s="9">
        <f t="shared" si="18"/>
        <v>0</v>
      </c>
      <c r="I119" s="16"/>
      <c r="J119" s="18"/>
      <c r="K119" s="18"/>
    </row>
    <row r="120" spans="1:12" ht="17.399999999999999">
      <c r="A120" s="129" t="s">
        <v>48</v>
      </c>
      <c r="B120" s="129"/>
      <c r="C120" s="129"/>
      <c r="D120" s="129"/>
      <c r="E120" s="129"/>
      <c r="F120" s="129"/>
      <c r="G120" s="129"/>
      <c r="H120" s="129"/>
      <c r="I120" s="39"/>
      <c r="J120" s="39"/>
      <c r="K120" s="39"/>
    </row>
    <row r="121" spans="1:12" ht="20.399999999999999" customHeight="1">
      <c r="A121" s="124" t="s">
        <v>6</v>
      </c>
      <c r="B121" s="122" t="s">
        <v>53</v>
      </c>
      <c r="C121" s="40" t="s">
        <v>145</v>
      </c>
      <c r="D121" s="2">
        <f>комитет!D120</f>
        <v>3157600</v>
      </c>
      <c r="E121" s="5">
        <f>комитет!E120</f>
        <v>3157600</v>
      </c>
      <c r="F121" s="2">
        <f>комитет!F120</f>
        <v>3157600</v>
      </c>
      <c r="G121" s="5">
        <f>D121-F121</f>
        <v>0</v>
      </c>
      <c r="H121" s="5">
        <f>E121-F121</f>
        <v>0</v>
      </c>
      <c r="I121" s="15"/>
      <c r="J121" s="15"/>
      <c r="K121" s="15"/>
      <c r="L121" s="42"/>
    </row>
    <row r="122" spans="1:12" ht="20.399999999999999" customHeight="1">
      <c r="A122" s="124"/>
      <c r="B122" s="122"/>
      <c r="C122" s="40"/>
      <c r="D122" s="2"/>
      <c r="E122" s="5"/>
      <c r="F122" s="2"/>
      <c r="G122" s="5"/>
      <c r="H122" s="5">
        <f>E122-F122</f>
        <v>0</v>
      </c>
      <c r="I122" s="15"/>
      <c r="J122" s="15"/>
      <c r="K122" s="15"/>
    </row>
    <row r="123" spans="1:12" ht="18" customHeight="1">
      <c r="A123" s="124"/>
      <c r="B123" s="123" t="s">
        <v>20</v>
      </c>
      <c r="C123" s="123"/>
      <c r="D123" s="4">
        <f>D121+D122</f>
        <v>3157600</v>
      </c>
      <c r="E123" s="6">
        <f>E121+E122</f>
        <v>3157600</v>
      </c>
      <c r="F123" s="4">
        <f>F121+F122</f>
        <v>3157600</v>
      </c>
      <c r="G123" s="9">
        <f>D123-F123</f>
        <v>0</v>
      </c>
      <c r="H123" s="9">
        <f>E123-F123</f>
        <v>0</v>
      </c>
      <c r="I123" s="16"/>
      <c r="J123" s="16"/>
      <c r="K123" s="16"/>
    </row>
    <row r="124" spans="1:12" ht="17.399999999999999" customHeight="1">
      <c r="A124" s="126" t="s">
        <v>43</v>
      </c>
      <c r="B124" s="127"/>
      <c r="C124" s="127"/>
      <c r="D124" s="33">
        <f>D123</f>
        <v>3157600</v>
      </c>
      <c r="E124" s="9">
        <f>E123</f>
        <v>3157600</v>
      </c>
      <c r="F124" s="33">
        <f>F123</f>
        <v>3157600</v>
      </c>
      <c r="G124" s="9">
        <f>D124-F124</f>
        <v>0</v>
      </c>
      <c r="H124" s="9">
        <f>E124-F124</f>
        <v>0</v>
      </c>
      <c r="I124" s="16"/>
      <c r="J124" s="16"/>
      <c r="K124" s="16"/>
      <c r="L124" s="62"/>
    </row>
    <row r="125" spans="1:12" ht="40.950000000000003" customHeight="1">
      <c r="A125" s="129" t="s">
        <v>45</v>
      </c>
      <c r="B125" s="129"/>
      <c r="C125" s="129"/>
      <c r="D125" s="129"/>
      <c r="E125" s="129"/>
      <c r="F125" s="129"/>
      <c r="G125" s="129"/>
      <c r="H125" s="129"/>
      <c r="I125" s="39"/>
      <c r="J125" s="39"/>
      <c r="K125" s="39"/>
    </row>
    <row r="126" spans="1:12" ht="37.950000000000003" customHeight="1">
      <c r="A126" s="124" t="s">
        <v>6</v>
      </c>
      <c r="B126" s="52" t="s">
        <v>46</v>
      </c>
      <c r="C126" s="40" t="s">
        <v>100</v>
      </c>
      <c r="D126" s="5">
        <f>комитет!D125</f>
        <v>17272352.280000001</v>
      </c>
      <c r="E126" s="5">
        <f>комитет!E125</f>
        <v>16296301.640000001</v>
      </c>
      <c r="F126" s="5">
        <f>комитет!F125</f>
        <v>16295654.02</v>
      </c>
      <c r="G126" s="5">
        <f>D126-F126</f>
        <v>976698.26000000164</v>
      </c>
      <c r="H126" s="5">
        <f>E126-F126</f>
        <v>647.62000000104308</v>
      </c>
      <c r="I126" s="15"/>
      <c r="J126" s="15"/>
      <c r="K126" s="15"/>
    </row>
    <row r="127" spans="1:12" ht="18.600000000000001" customHeight="1">
      <c r="A127" s="124"/>
      <c r="B127" s="123" t="s">
        <v>20</v>
      </c>
      <c r="C127" s="123"/>
      <c r="D127" s="7">
        <f>D126</f>
        <v>17272352.280000001</v>
      </c>
      <c r="E127" s="7">
        <f>E126</f>
        <v>16296301.640000001</v>
      </c>
      <c r="F127" s="7">
        <f>F126</f>
        <v>16295654.02</v>
      </c>
      <c r="G127" s="9">
        <f>D127-F127</f>
        <v>976698.26000000164</v>
      </c>
      <c r="H127" s="6">
        <f>E127-F127</f>
        <v>647.62000000104308</v>
      </c>
      <c r="I127" s="17"/>
      <c r="J127" s="17"/>
      <c r="K127" s="17"/>
    </row>
    <row r="128" spans="1:12" ht="45.6" customHeight="1">
      <c r="A128" s="124" t="s">
        <v>7</v>
      </c>
      <c r="B128" s="23" t="s">
        <v>173</v>
      </c>
      <c r="C128" s="40" t="s">
        <v>101</v>
      </c>
      <c r="D128" s="2">
        <f>цзн!D125</f>
        <v>70062500</v>
      </c>
      <c r="E128" s="5">
        <f>цзн!E125</f>
        <v>65774474.039999999</v>
      </c>
      <c r="F128" s="2">
        <f>цзн!F125</f>
        <v>65774473.859999999</v>
      </c>
      <c r="G128" s="5">
        <f>D128-F128</f>
        <v>4288026.1400000006</v>
      </c>
      <c r="H128" s="5">
        <f>E128-F128</f>
        <v>0.17999999970197678</v>
      </c>
      <c r="I128" s="15"/>
      <c r="J128" s="15"/>
      <c r="K128" s="15"/>
    </row>
    <row r="129" spans="1:11" ht="18.600000000000001" customHeight="1">
      <c r="A129" s="124"/>
      <c r="B129" s="123" t="s">
        <v>20</v>
      </c>
      <c r="C129" s="123"/>
      <c r="D129" s="7">
        <f>D128</f>
        <v>70062500</v>
      </c>
      <c r="E129" s="7">
        <f>E128</f>
        <v>65774474.039999999</v>
      </c>
      <c r="F129" s="3">
        <f>F128</f>
        <v>65774473.859999999</v>
      </c>
      <c r="G129" s="9">
        <f>D129-F129</f>
        <v>4288026.1400000006</v>
      </c>
      <c r="H129" s="6">
        <f>E129-F129</f>
        <v>0.17999999970197678</v>
      </c>
      <c r="I129" s="17"/>
      <c r="J129" s="17"/>
      <c r="K129" s="17"/>
    </row>
    <row r="130" spans="1:11" ht="29.4" customHeight="1">
      <c r="A130" s="126" t="s">
        <v>44</v>
      </c>
      <c r="B130" s="127"/>
      <c r="C130" s="127"/>
      <c r="D130" s="9">
        <f>D129+D127</f>
        <v>87334852.280000001</v>
      </c>
      <c r="E130" s="9">
        <f>E129+E127</f>
        <v>82070775.680000007</v>
      </c>
      <c r="F130" s="33">
        <f>F129+F127</f>
        <v>82070127.879999995</v>
      </c>
      <c r="G130" s="9">
        <f>D130-F130</f>
        <v>5264724.400000006</v>
      </c>
      <c r="H130" s="9">
        <f>E130-F130</f>
        <v>647.80000001192093</v>
      </c>
      <c r="I130" s="16"/>
      <c r="J130" s="18"/>
      <c r="K130" s="18"/>
    </row>
    <row r="131" spans="1:11" ht="40.200000000000003" customHeight="1">
      <c r="A131" s="129" t="s">
        <v>68</v>
      </c>
      <c r="B131" s="129"/>
      <c r="C131" s="129"/>
      <c r="D131" s="129"/>
      <c r="E131" s="129"/>
      <c r="F131" s="129"/>
      <c r="G131" s="129"/>
      <c r="H131" s="129"/>
      <c r="I131" s="39"/>
      <c r="J131" s="39"/>
      <c r="K131" s="39"/>
    </row>
    <row r="132" spans="1:11" ht="27.6" customHeight="1">
      <c r="A132" s="124" t="s">
        <v>6</v>
      </c>
      <c r="B132" s="23" t="s">
        <v>151</v>
      </c>
      <c r="C132" s="8" t="s">
        <v>164</v>
      </c>
      <c r="D132" s="2">
        <f>комитет!D131</f>
        <v>898761.54</v>
      </c>
      <c r="E132" s="5">
        <f>комитет!E131</f>
        <v>898761.54</v>
      </c>
      <c r="F132" s="2">
        <f>комитет!F131</f>
        <v>898761.54</v>
      </c>
      <c r="G132" s="5">
        <f>D132-F132</f>
        <v>0</v>
      </c>
      <c r="H132" s="5">
        <f>E132-F132</f>
        <v>0</v>
      </c>
      <c r="I132" s="15"/>
      <c r="J132" s="15"/>
      <c r="K132" s="15"/>
    </row>
    <row r="133" spans="1:11" ht="16.2">
      <c r="A133" s="124"/>
      <c r="B133" s="125" t="s">
        <v>20</v>
      </c>
      <c r="C133" s="125"/>
      <c r="D133" s="4">
        <f>D132</f>
        <v>898761.54</v>
      </c>
      <c r="E133" s="6">
        <f>E132</f>
        <v>898761.54</v>
      </c>
      <c r="F133" s="4">
        <f>F132</f>
        <v>898761.54</v>
      </c>
      <c r="G133" s="7">
        <f>D133-F133</f>
        <v>0</v>
      </c>
      <c r="H133" s="7">
        <f>E133-F133</f>
        <v>0</v>
      </c>
      <c r="I133" s="19"/>
      <c r="J133" s="19"/>
      <c r="K133" s="19"/>
    </row>
    <row r="134" spans="1:11" ht="39.6">
      <c r="A134" s="124" t="s">
        <v>7</v>
      </c>
      <c r="B134" s="23" t="s">
        <v>152</v>
      </c>
      <c r="C134" s="8" t="s">
        <v>164</v>
      </c>
      <c r="D134" s="2">
        <f>комитет!D133</f>
        <v>100000</v>
      </c>
      <c r="E134" s="5">
        <f>комитет!E133</f>
        <v>100000</v>
      </c>
      <c r="F134" s="2">
        <f>комитет!F133</f>
        <v>100000</v>
      </c>
      <c r="G134" s="5">
        <f>D134-F134</f>
        <v>0</v>
      </c>
      <c r="H134" s="5">
        <f>E134-F134</f>
        <v>0</v>
      </c>
      <c r="I134" s="15"/>
      <c r="J134" s="15"/>
      <c r="K134" s="15"/>
    </row>
    <row r="135" spans="1:11" ht="16.2">
      <c r="A135" s="124"/>
      <c r="B135" s="125" t="s">
        <v>20</v>
      </c>
      <c r="C135" s="125"/>
      <c r="D135" s="4">
        <f>D134</f>
        <v>100000</v>
      </c>
      <c r="E135" s="6">
        <f>E134</f>
        <v>100000</v>
      </c>
      <c r="F135" s="6">
        <f>F134</f>
        <v>100000</v>
      </c>
      <c r="G135" s="7">
        <f>D135-F135</f>
        <v>0</v>
      </c>
      <c r="H135" s="7">
        <f>E135-F135</f>
        <v>0</v>
      </c>
      <c r="I135" s="19"/>
      <c r="J135" s="19"/>
      <c r="K135" s="19"/>
    </row>
    <row r="136" spans="1:11" ht="32.4" customHeight="1">
      <c r="A136" s="124" t="s">
        <v>8</v>
      </c>
      <c r="B136" s="23" t="s">
        <v>153</v>
      </c>
      <c r="C136" s="8" t="s">
        <v>164</v>
      </c>
      <c r="D136" s="2">
        <f>комитет!D135</f>
        <v>47900</v>
      </c>
      <c r="E136" s="5">
        <f>комитет!E135</f>
        <v>47900</v>
      </c>
      <c r="F136" s="2">
        <f>комитет!F135</f>
        <v>47900</v>
      </c>
      <c r="G136" s="72">
        <f t="shared" ref="G136:G137" si="19">D136-F136</f>
        <v>0</v>
      </c>
      <c r="H136" s="72">
        <f t="shared" ref="H136:H137" si="20">E136-F136</f>
        <v>0</v>
      </c>
      <c r="I136" s="19"/>
      <c r="J136" s="19"/>
      <c r="K136" s="19"/>
    </row>
    <row r="137" spans="1:11" ht="16.2">
      <c r="A137" s="124"/>
      <c r="B137" s="125" t="s">
        <v>20</v>
      </c>
      <c r="C137" s="125"/>
      <c r="D137" s="4">
        <f>D136</f>
        <v>47900</v>
      </c>
      <c r="E137" s="6">
        <f>E136</f>
        <v>47900</v>
      </c>
      <c r="F137" s="4">
        <f>F136</f>
        <v>47900</v>
      </c>
      <c r="G137" s="7">
        <f t="shared" si="19"/>
        <v>0</v>
      </c>
      <c r="H137" s="7">
        <f t="shared" si="20"/>
        <v>0</v>
      </c>
      <c r="I137" s="19"/>
      <c r="J137" s="19"/>
      <c r="K137" s="19"/>
    </row>
    <row r="138" spans="1:11" ht="92.4">
      <c r="A138" s="124" t="s">
        <v>9</v>
      </c>
      <c r="B138" s="23" t="s">
        <v>154</v>
      </c>
      <c r="C138" s="8" t="s">
        <v>164</v>
      </c>
      <c r="D138" s="2">
        <f>комитет!D137</f>
        <v>1023015.62</v>
      </c>
      <c r="E138" s="5">
        <f>комитет!E137</f>
        <v>1023015.62</v>
      </c>
      <c r="F138" s="2">
        <f>комитет!F137</f>
        <v>1023015.62</v>
      </c>
      <c r="G138" s="5">
        <f>D138-F138</f>
        <v>0</v>
      </c>
      <c r="H138" s="5">
        <f>E138-F138</f>
        <v>0</v>
      </c>
      <c r="I138" s="15"/>
      <c r="J138" s="15"/>
      <c r="K138" s="15"/>
    </row>
    <row r="139" spans="1:11" ht="16.2">
      <c r="A139" s="124"/>
      <c r="B139" s="125" t="s">
        <v>20</v>
      </c>
      <c r="C139" s="125"/>
      <c r="D139" s="4">
        <f>D138</f>
        <v>1023015.62</v>
      </c>
      <c r="E139" s="6">
        <f>E138</f>
        <v>1023015.62</v>
      </c>
      <c r="F139" s="4">
        <f>F138</f>
        <v>1023015.62</v>
      </c>
      <c r="G139" s="7">
        <f>D139-F139</f>
        <v>0</v>
      </c>
      <c r="H139" s="7">
        <f>E139-F139</f>
        <v>0</v>
      </c>
      <c r="I139" s="19"/>
      <c r="J139" s="19"/>
      <c r="K139" s="19"/>
    </row>
    <row r="140" spans="1:11" ht="52.8">
      <c r="A140" s="124" t="s">
        <v>10</v>
      </c>
      <c r="B140" s="23" t="s">
        <v>156</v>
      </c>
      <c r="C140" s="8" t="s">
        <v>164</v>
      </c>
      <c r="D140" s="2">
        <f>комитет!D139</f>
        <v>2974322.84</v>
      </c>
      <c r="E140" s="2">
        <f>комитет!E139</f>
        <v>2974322.84</v>
      </c>
      <c r="F140" s="2">
        <f>комитет!F139</f>
        <v>2974322.84</v>
      </c>
      <c r="G140" s="5">
        <f t="shared" ref="G140:G152" si="21">D140-F140</f>
        <v>0</v>
      </c>
      <c r="H140" s="5">
        <f t="shared" ref="H140:H152" si="22">E140-F140</f>
        <v>0</v>
      </c>
      <c r="I140" s="15"/>
      <c r="J140" s="15"/>
      <c r="K140" s="15"/>
    </row>
    <row r="141" spans="1:11" ht="16.2">
      <c r="A141" s="124"/>
      <c r="B141" s="123" t="s">
        <v>20</v>
      </c>
      <c r="C141" s="123"/>
      <c r="D141" s="4">
        <f>D140</f>
        <v>2974322.84</v>
      </c>
      <c r="E141" s="6">
        <f>E140</f>
        <v>2974322.84</v>
      </c>
      <c r="F141" s="4">
        <f>F140</f>
        <v>2974322.84</v>
      </c>
      <c r="G141" s="7">
        <f t="shared" si="21"/>
        <v>0</v>
      </c>
      <c r="H141" s="7">
        <f t="shared" si="22"/>
        <v>0</v>
      </c>
      <c r="I141" s="19"/>
      <c r="J141" s="19"/>
      <c r="K141" s="19"/>
    </row>
    <row r="142" spans="1:11" ht="136.19999999999999" customHeight="1">
      <c r="A142" s="124" t="s">
        <v>11</v>
      </c>
      <c r="B142" s="52" t="s">
        <v>58</v>
      </c>
      <c r="C142" s="40" t="s">
        <v>113</v>
      </c>
      <c r="D142" s="2">
        <f>комитет!D141</f>
        <v>0</v>
      </c>
      <c r="E142" s="5">
        <f>комитет!E141</f>
        <v>0</v>
      </c>
      <c r="F142" s="2">
        <f>комитет!F141</f>
        <v>0</v>
      </c>
      <c r="G142" s="7">
        <f t="shared" si="21"/>
        <v>0</v>
      </c>
      <c r="H142" s="7">
        <f t="shared" si="22"/>
        <v>0</v>
      </c>
      <c r="I142" s="19"/>
      <c r="J142" s="19"/>
      <c r="K142" s="19"/>
    </row>
    <row r="143" spans="1:11" ht="16.2">
      <c r="A143" s="124"/>
      <c r="B143" s="123" t="s">
        <v>20</v>
      </c>
      <c r="C143" s="123"/>
      <c r="D143" s="4">
        <f>D142</f>
        <v>0</v>
      </c>
      <c r="E143" s="6">
        <f>E142</f>
        <v>0</v>
      </c>
      <c r="F143" s="4">
        <f>F142</f>
        <v>0</v>
      </c>
      <c r="G143" s="7">
        <f t="shared" si="21"/>
        <v>0</v>
      </c>
      <c r="H143" s="7">
        <f t="shared" si="22"/>
        <v>0</v>
      </c>
      <c r="I143" s="19"/>
      <c r="J143" s="19"/>
      <c r="K143" s="19"/>
    </row>
    <row r="144" spans="1:11" ht="16.2">
      <c r="A144" s="124" t="s">
        <v>12</v>
      </c>
      <c r="B144" s="122" t="s">
        <v>59</v>
      </c>
      <c r="C144" s="40" t="s">
        <v>103</v>
      </c>
      <c r="D144" s="2">
        <f>комитет!D143</f>
        <v>299680.59999999998</v>
      </c>
      <c r="E144" s="5">
        <f>комитет!E143</f>
        <v>299626.98</v>
      </c>
      <c r="F144" s="2">
        <f>комитет!F143</f>
        <v>299626.98</v>
      </c>
      <c r="G144" s="7">
        <f t="shared" si="21"/>
        <v>53.619999999995343</v>
      </c>
      <c r="H144" s="7">
        <f t="shared" si="22"/>
        <v>0</v>
      </c>
      <c r="I144" s="19"/>
      <c r="J144" s="19"/>
      <c r="K144" s="19"/>
    </row>
    <row r="145" spans="1:11" ht="16.2">
      <c r="A145" s="124"/>
      <c r="B145" s="130"/>
      <c r="C145" s="40" t="s">
        <v>102</v>
      </c>
      <c r="D145" s="2">
        <f>комитет!D144</f>
        <v>6784.45</v>
      </c>
      <c r="E145" s="5">
        <f>комитет!E144</f>
        <v>6784.45</v>
      </c>
      <c r="F145" s="2">
        <f>комитет!F144</f>
        <v>6784.45</v>
      </c>
      <c r="G145" s="7">
        <f t="shared" si="21"/>
        <v>0</v>
      </c>
      <c r="H145" s="7">
        <f t="shared" si="22"/>
        <v>0</v>
      </c>
      <c r="I145" s="19"/>
      <c r="J145" s="19"/>
      <c r="K145" s="19"/>
    </row>
    <row r="146" spans="1:11" ht="16.2">
      <c r="A146" s="124"/>
      <c r="B146" s="130"/>
      <c r="C146" s="40" t="s">
        <v>106</v>
      </c>
      <c r="D146" s="2">
        <f>комитет!D145</f>
        <v>191468.79</v>
      </c>
      <c r="E146" s="5">
        <f>комитет!E145</f>
        <v>191468.79</v>
      </c>
      <c r="F146" s="2">
        <f>комитет!F145</f>
        <v>191468.79</v>
      </c>
      <c r="G146" s="7">
        <f t="shared" si="21"/>
        <v>0</v>
      </c>
      <c r="H146" s="7">
        <f t="shared" si="22"/>
        <v>0</v>
      </c>
      <c r="I146" s="19"/>
      <c r="J146" s="19"/>
      <c r="K146" s="19"/>
    </row>
    <row r="147" spans="1:11" ht="16.2">
      <c r="A147" s="124"/>
      <c r="B147" s="130"/>
      <c r="C147" s="40" t="s">
        <v>104</v>
      </c>
      <c r="D147" s="2">
        <f>комитет!D146</f>
        <v>58666</v>
      </c>
      <c r="E147" s="5">
        <f>комитет!E146</f>
        <v>58666</v>
      </c>
      <c r="F147" s="2">
        <f>комитет!F146</f>
        <v>58666</v>
      </c>
      <c r="G147" s="7">
        <f t="shared" si="21"/>
        <v>0</v>
      </c>
      <c r="H147" s="7">
        <f t="shared" si="22"/>
        <v>0</v>
      </c>
      <c r="I147" s="19"/>
      <c r="J147" s="19"/>
      <c r="K147" s="19"/>
    </row>
    <row r="148" spans="1:11" ht="16.2">
      <c r="A148" s="124"/>
      <c r="B148" s="130"/>
      <c r="C148" s="40" t="s">
        <v>105</v>
      </c>
      <c r="D148" s="2">
        <f>комитет!D147</f>
        <v>11459.76</v>
      </c>
      <c r="E148" s="5">
        <f>комитет!E147</f>
        <v>11459.76</v>
      </c>
      <c r="F148" s="2">
        <f>комитет!F147</f>
        <v>11459.76</v>
      </c>
      <c r="G148" s="7">
        <f t="shared" si="21"/>
        <v>0</v>
      </c>
      <c r="H148" s="7">
        <f t="shared" si="22"/>
        <v>0</v>
      </c>
      <c r="I148" s="19"/>
      <c r="J148" s="19"/>
      <c r="K148" s="19"/>
    </row>
    <row r="149" spans="1:11" ht="16.2">
      <c r="A149" s="124"/>
      <c r="B149" s="131"/>
      <c r="C149" s="8" t="s">
        <v>157</v>
      </c>
      <c r="D149" s="2">
        <f>комитет!D148+цзн!D146</f>
        <v>0</v>
      </c>
      <c r="E149" s="5">
        <f>комитет!E148+цзн!E146</f>
        <v>0</v>
      </c>
      <c r="F149" s="2">
        <f>комитет!F148+цзн!F146</f>
        <v>0</v>
      </c>
      <c r="G149" s="7">
        <f t="shared" si="21"/>
        <v>0</v>
      </c>
      <c r="H149" s="7">
        <f t="shared" si="22"/>
        <v>0</v>
      </c>
      <c r="I149" s="19"/>
      <c r="J149" s="19"/>
      <c r="K149" s="19"/>
    </row>
    <row r="150" spans="1:11" ht="16.2">
      <c r="A150" s="124"/>
      <c r="B150" s="123" t="s">
        <v>20</v>
      </c>
      <c r="C150" s="123"/>
      <c r="D150" s="4">
        <f>D144+D145+D146+D147+D148+D149</f>
        <v>568059.6</v>
      </c>
      <c r="E150" s="6">
        <f>E144+E145+E146+E147+E148+E149</f>
        <v>568005.98</v>
      </c>
      <c r="F150" s="4">
        <f>F144+F145+F146+F147+F148+F149</f>
        <v>568005.98</v>
      </c>
      <c r="G150" s="7">
        <f t="shared" si="21"/>
        <v>53.619999999995343</v>
      </c>
      <c r="H150" s="7">
        <f t="shared" si="22"/>
        <v>0</v>
      </c>
      <c r="I150" s="19"/>
      <c r="J150" s="19"/>
      <c r="K150" s="19"/>
    </row>
    <row r="151" spans="1:11">
      <c r="A151" s="126" t="s">
        <v>57</v>
      </c>
      <c r="B151" s="127"/>
      <c r="C151" s="127"/>
      <c r="D151" s="33">
        <f>D133+D135+D137+D139+D141+D150</f>
        <v>5612059.5999999996</v>
      </c>
      <c r="E151" s="9">
        <f>E133+E135+E137+E139+E141+E143+E150</f>
        <v>5612005.9800000004</v>
      </c>
      <c r="F151" s="33">
        <f>F133+F135+F137+F139+F141+F143+F150</f>
        <v>5612005.9800000004</v>
      </c>
      <c r="G151" s="12">
        <f t="shared" si="21"/>
        <v>53.619999999180436</v>
      </c>
      <c r="H151" s="12">
        <f t="shared" si="22"/>
        <v>0</v>
      </c>
      <c r="I151" s="20"/>
      <c r="J151" s="20"/>
      <c r="K151" s="20"/>
    </row>
    <row r="152" spans="1:11" ht="17.399999999999999">
      <c r="A152" s="126" t="s">
        <v>47</v>
      </c>
      <c r="B152" s="128"/>
      <c r="C152" s="128"/>
      <c r="D152" s="34">
        <f>D97+D119+D124+D130+D151</f>
        <v>377007746.43999994</v>
      </c>
      <c r="E152" s="34">
        <f>E97+E119+E124+E130+E151</f>
        <v>370802027.52000004</v>
      </c>
      <c r="F152" s="34">
        <f>F97+F119+F124+F130+F151</f>
        <v>370706200.34000003</v>
      </c>
      <c r="G152" s="34">
        <f t="shared" si="21"/>
        <v>6301546.0999999046</v>
      </c>
      <c r="H152" s="34">
        <f t="shared" si="22"/>
        <v>95827.180000007153</v>
      </c>
      <c r="I152" s="79"/>
      <c r="J152" s="21"/>
      <c r="K152" s="21"/>
    </row>
    <row r="153" spans="1:11" ht="18" customHeight="1">
      <c r="D153" s="48"/>
      <c r="E153" s="48"/>
      <c r="F153" s="48"/>
    </row>
    <row r="154" spans="1:11" ht="18" customHeight="1">
      <c r="E154" s="48"/>
    </row>
    <row r="155" spans="1:11">
      <c r="B155" s="13" t="s">
        <v>193</v>
      </c>
      <c r="C155" s="46" t="s">
        <v>112</v>
      </c>
      <c r="D155" s="13" t="s">
        <v>194</v>
      </c>
      <c r="E155" s="48"/>
      <c r="F155" s="48"/>
    </row>
    <row r="156" spans="1:11">
      <c r="B156" s="13"/>
      <c r="C156" s="46"/>
      <c r="D156" s="13"/>
    </row>
    <row r="157" spans="1:11" ht="31.2">
      <c r="B157" s="14" t="s">
        <v>158</v>
      </c>
      <c r="C157" s="46" t="s">
        <v>112</v>
      </c>
      <c r="D157" s="13" t="s">
        <v>159</v>
      </c>
    </row>
  </sheetData>
  <mergeCells count="130">
    <mergeCell ref="B87:B88"/>
    <mergeCell ref="B89:C89"/>
    <mergeCell ref="B90:B91"/>
    <mergeCell ref="B92:C92"/>
    <mergeCell ref="B93:B94"/>
    <mergeCell ref="B95:C95"/>
    <mergeCell ref="B96:C96"/>
    <mergeCell ref="A130:C130"/>
    <mergeCell ref="A125:H125"/>
    <mergeCell ref="B127:C127"/>
    <mergeCell ref="B129:C129"/>
    <mergeCell ref="A126:A127"/>
    <mergeCell ref="A128:A129"/>
    <mergeCell ref="B100:B104"/>
    <mergeCell ref="A32:A34"/>
    <mergeCell ref="B32:B33"/>
    <mergeCell ref="B34:C34"/>
    <mergeCell ref="A16:A20"/>
    <mergeCell ref="B16:B19"/>
    <mergeCell ref="B20:C20"/>
    <mergeCell ref="B28:C28"/>
    <mergeCell ref="A84:A85"/>
    <mergeCell ref="B85:C85"/>
    <mergeCell ref="A21:A23"/>
    <mergeCell ref="B21:B22"/>
    <mergeCell ref="B23:C23"/>
    <mergeCell ref="A24:A28"/>
    <mergeCell ref="B24:B27"/>
    <mergeCell ref="A29:A31"/>
    <mergeCell ref="B29:B30"/>
    <mergeCell ref="B31:C31"/>
    <mergeCell ref="B42:B44"/>
    <mergeCell ref="A35:A38"/>
    <mergeCell ref="B35:B37"/>
    <mergeCell ref="B38:C38"/>
    <mergeCell ref="A67:A68"/>
    <mergeCell ref="B68:C68"/>
    <mergeCell ref="A39:A41"/>
    <mergeCell ref="E1:H1"/>
    <mergeCell ref="E2:H2"/>
    <mergeCell ref="E3:H3"/>
    <mergeCell ref="E4:H4"/>
    <mergeCell ref="A9:H9"/>
    <mergeCell ref="A10:A15"/>
    <mergeCell ref="B10:B13"/>
    <mergeCell ref="B15:C15"/>
    <mergeCell ref="A5:H5"/>
    <mergeCell ref="A6:H6"/>
    <mergeCell ref="B39:B40"/>
    <mergeCell ref="B41:C41"/>
    <mergeCell ref="A42:A45"/>
    <mergeCell ref="B63:C63"/>
    <mergeCell ref="A64:A66"/>
    <mergeCell ref="B64:B65"/>
    <mergeCell ref="B66:C66"/>
    <mergeCell ref="B45:C45"/>
    <mergeCell ref="A46:A48"/>
    <mergeCell ref="B46:B47"/>
    <mergeCell ref="A69:A70"/>
    <mergeCell ref="B70:C70"/>
    <mergeCell ref="A56:A57"/>
    <mergeCell ref="B57:C57"/>
    <mergeCell ref="A58:A60"/>
    <mergeCell ref="B58:B59"/>
    <mergeCell ref="B48:C48"/>
    <mergeCell ref="A124:C124"/>
    <mergeCell ref="B118:C118"/>
    <mergeCell ref="B112:C112"/>
    <mergeCell ref="A120:H120"/>
    <mergeCell ref="B121:B122"/>
    <mergeCell ref="A106:A108"/>
    <mergeCell ref="A116:A118"/>
    <mergeCell ref="B116:B117"/>
    <mergeCell ref="A119:C119"/>
    <mergeCell ref="B108:C108"/>
    <mergeCell ref="A109:A112"/>
    <mergeCell ref="B106:B107"/>
    <mergeCell ref="B109:B111"/>
    <mergeCell ref="A113:A115"/>
    <mergeCell ref="B113:B114"/>
    <mergeCell ref="A79:A83"/>
    <mergeCell ref="A75:A77"/>
    <mergeCell ref="N11:O11"/>
    <mergeCell ref="N12:O12"/>
    <mergeCell ref="N13:O13"/>
    <mergeCell ref="N19:O19"/>
    <mergeCell ref="B123:C123"/>
    <mergeCell ref="B79:B82"/>
    <mergeCell ref="A97:C97"/>
    <mergeCell ref="A99:H99"/>
    <mergeCell ref="A100:A105"/>
    <mergeCell ref="B83:C83"/>
    <mergeCell ref="B105:C105"/>
    <mergeCell ref="B60:C60"/>
    <mergeCell ref="A49:A51"/>
    <mergeCell ref="B49:B50"/>
    <mergeCell ref="B51:C51"/>
    <mergeCell ref="A52:A55"/>
    <mergeCell ref="B52:B54"/>
    <mergeCell ref="B55:C55"/>
    <mergeCell ref="A71:A73"/>
    <mergeCell ref="B71:B73"/>
    <mergeCell ref="A61:A63"/>
    <mergeCell ref="B61:B62"/>
    <mergeCell ref="N16:Q16"/>
    <mergeCell ref="B74:C74"/>
    <mergeCell ref="B75:B77"/>
    <mergeCell ref="B78:C78"/>
    <mergeCell ref="A138:A139"/>
    <mergeCell ref="B139:C139"/>
    <mergeCell ref="B115:C115"/>
    <mergeCell ref="A121:A123"/>
    <mergeCell ref="A151:C151"/>
    <mergeCell ref="A152:C152"/>
    <mergeCell ref="A136:A137"/>
    <mergeCell ref="B137:C137"/>
    <mergeCell ref="A142:A143"/>
    <mergeCell ref="B143:C143"/>
    <mergeCell ref="B150:C150"/>
    <mergeCell ref="A144:A150"/>
    <mergeCell ref="A131:H131"/>
    <mergeCell ref="A140:A141"/>
    <mergeCell ref="B141:C141"/>
    <mergeCell ref="A132:A133"/>
    <mergeCell ref="B133:C133"/>
    <mergeCell ref="A134:A135"/>
    <mergeCell ref="B135:C135"/>
    <mergeCell ref="A86:A96"/>
    <mergeCell ref="B144:B149"/>
    <mergeCell ref="B86:H86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6"/>
  <sheetViews>
    <sheetView topLeftCell="A139" zoomScale="60" zoomScaleNormal="60" workbookViewId="0">
      <selection activeCell="D126" sqref="D126"/>
    </sheetView>
  </sheetViews>
  <sheetFormatPr defaultRowHeight="13.2"/>
  <cols>
    <col min="1" max="1" width="5.5546875" style="28" customWidth="1"/>
    <col min="2" max="2" width="46.6640625" style="28" customWidth="1"/>
    <col min="3" max="3" width="29.109375" style="32" customWidth="1"/>
    <col min="4" max="4" width="21.6640625" style="28" customWidth="1"/>
    <col min="5" max="5" width="23" style="28" customWidth="1"/>
    <col min="6" max="6" width="20.109375" style="28" customWidth="1"/>
    <col min="7" max="7" width="20.44140625" style="28" customWidth="1"/>
    <col min="8" max="8" width="15.5546875" style="28" customWidth="1"/>
    <col min="9" max="16384" width="8.88671875" style="28"/>
  </cols>
  <sheetData>
    <row r="1" spans="1:8">
      <c r="A1" s="27"/>
      <c r="B1" s="27"/>
      <c r="C1" s="31"/>
      <c r="D1" s="27"/>
      <c r="E1" s="150" t="s">
        <v>55</v>
      </c>
      <c r="F1" s="150"/>
      <c r="G1" s="150"/>
      <c r="H1" s="151"/>
    </row>
    <row r="2" spans="1:8">
      <c r="A2" s="27"/>
      <c r="B2" s="27"/>
      <c r="C2" s="31"/>
      <c r="D2" s="27"/>
      <c r="E2" s="150" t="s">
        <v>51</v>
      </c>
      <c r="F2" s="150"/>
      <c r="G2" s="150"/>
      <c r="H2" s="151"/>
    </row>
    <row r="3" spans="1:8">
      <c r="A3" s="27"/>
      <c r="B3" s="27"/>
      <c r="C3" s="31"/>
      <c r="D3" s="27"/>
      <c r="E3" s="150" t="s">
        <v>56</v>
      </c>
      <c r="F3" s="152"/>
      <c r="G3" s="152"/>
      <c r="H3" s="152"/>
    </row>
    <row r="4" spans="1:8">
      <c r="A4" s="27"/>
      <c r="B4" s="27"/>
      <c r="C4" s="31"/>
      <c r="D4" s="27"/>
      <c r="E4" s="150" t="s">
        <v>31</v>
      </c>
      <c r="F4" s="152"/>
      <c r="G4" s="152"/>
      <c r="H4" s="152"/>
    </row>
    <row r="5" spans="1:8" ht="22.8">
      <c r="A5" s="153" t="s">
        <v>0</v>
      </c>
      <c r="B5" s="153"/>
      <c r="C5" s="153"/>
      <c r="D5" s="153"/>
      <c r="E5" s="153"/>
      <c r="F5" s="153"/>
      <c r="G5" s="153"/>
      <c r="H5" s="153"/>
    </row>
    <row r="6" spans="1:8" ht="54" customHeight="1">
      <c r="A6" s="141" t="s">
        <v>200</v>
      </c>
      <c r="B6" s="141"/>
      <c r="C6" s="141"/>
      <c r="D6" s="141"/>
      <c r="E6" s="141"/>
      <c r="F6" s="141"/>
      <c r="G6" s="141"/>
      <c r="H6" s="141"/>
    </row>
    <row r="7" spans="1:8" ht="31.95" customHeight="1">
      <c r="A7" s="27"/>
      <c r="B7" s="154" t="s">
        <v>108</v>
      </c>
      <c r="C7" s="155"/>
      <c r="D7" s="155"/>
      <c r="E7" s="29"/>
      <c r="F7" s="29"/>
      <c r="G7" s="29"/>
      <c r="H7" s="29"/>
    </row>
    <row r="8" spans="1:8" ht="26.4">
      <c r="A8" s="24" t="s">
        <v>1</v>
      </c>
      <c r="B8" s="24" t="s">
        <v>2</v>
      </c>
      <c r="C8" s="24" t="s">
        <v>22</v>
      </c>
      <c r="D8" s="24" t="s">
        <v>3</v>
      </c>
      <c r="E8" s="24" t="s">
        <v>4</v>
      </c>
      <c r="F8" s="24" t="s">
        <v>5</v>
      </c>
      <c r="G8" s="24" t="s">
        <v>23</v>
      </c>
      <c r="H8" s="24" t="s">
        <v>24</v>
      </c>
    </row>
    <row r="9" spans="1:8">
      <c r="A9" s="164" t="s">
        <v>37</v>
      </c>
      <c r="B9" s="165"/>
      <c r="C9" s="165"/>
      <c r="D9" s="165"/>
      <c r="E9" s="165"/>
      <c r="F9" s="165"/>
      <c r="G9" s="165"/>
      <c r="H9" s="166"/>
    </row>
    <row r="10" spans="1:8" ht="25.2" customHeight="1">
      <c r="A10" s="156" t="s">
        <v>6</v>
      </c>
      <c r="B10" s="159" t="s">
        <v>109</v>
      </c>
      <c r="C10" s="8" t="s">
        <v>73</v>
      </c>
      <c r="D10" s="5"/>
      <c r="E10" s="5"/>
      <c r="F10" s="5"/>
      <c r="G10" s="5">
        <f>D10-F10</f>
        <v>0</v>
      </c>
      <c r="H10" s="5">
        <f t="shared" ref="H10:H74" si="0">E10-F10</f>
        <v>0</v>
      </c>
    </row>
    <row r="11" spans="1:8" ht="25.2" customHeight="1">
      <c r="A11" s="157"/>
      <c r="B11" s="160"/>
      <c r="C11" s="8" t="s">
        <v>74</v>
      </c>
      <c r="D11" s="5"/>
      <c r="E11" s="5"/>
      <c r="F11" s="5"/>
      <c r="G11" s="5">
        <f t="shared" ref="G11:G74" si="1">D11-F11</f>
        <v>0</v>
      </c>
      <c r="H11" s="5">
        <f t="shared" si="0"/>
        <v>0</v>
      </c>
    </row>
    <row r="12" spans="1:8" ht="25.2" customHeight="1">
      <c r="A12" s="157"/>
      <c r="B12" s="160"/>
      <c r="C12" s="8" t="s">
        <v>75</v>
      </c>
      <c r="D12" s="5"/>
      <c r="E12" s="5"/>
      <c r="F12" s="5"/>
      <c r="G12" s="5">
        <f t="shared" si="1"/>
        <v>0</v>
      </c>
      <c r="H12" s="5">
        <f t="shared" si="0"/>
        <v>0</v>
      </c>
    </row>
    <row r="13" spans="1:8" ht="25.2" customHeight="1">
      <c r="A13" s="157"/>
      <c r="B13" s="160"/>
      <c r="C13" s="8" t="s">
        <v>76</v>
      </c>
      <c r="D13" s="5"/>
      <c r="E13" s="5"/>
      <c r="F13" s="5"/>
      <c r="G13" s="5">
        <f t="shared" si="1"/>
        <v>0</v>
      </c>
      <c r="H13" s="5">
        <f t="shared" si="0"/>
        <v>0</v>
      </c>
    </row>
    <row r="14" spans="1:8" ht="25.2" customHeight="1">
      <c r="A14" s="157"/>
      <c r="B14" s="26"/>
      <c r="C14" s="8" t="s">
        <v>110</v>
      </c>
      <c r="D14" s="5">
        <v>1173897.7</v>
      </c>
      <c r="E14" s="2">
        <v>1172868.93</v>
      </c>
      <c r="F14" s="5">
        <v>1172868.93</v>
      </c>
      <c r="G14" s="5">
        <f t="shared" si="1"/>
        <v>1028.7700000000186</v>
      </c>
      <c r="H14" s="5">
        <f t="shared" si="0"/>
        <v>0</v>
      </c>
    </row>
    <row r="15" spans="1:8" ht="16.2">
      <c r="A15" s="158"/>
      <c r="B15" s="161" t="s">
        <v>20</v>
      </c>
      <c r="C15" s="162"/>
      <c r="D15" s="6">
        <f>D10+D11+D12+D13+D14</f>
        <v>1173897.7</v>
      </c>
      <c r="E15" s="6">
        <f>E10+E11+E12+E13+E14</f>
        <v>1172868.93</v>
      </c>
      <c r="F15" s="6">
        <f>F10+F11+F12+F13+F14</f>
        <v>1172868.93</v>
      </c>
      <c r="G15" s="6">
        <f t="shared" si="1"/>
        <v>1028.7700000000186</v>
      </c>
      <c r="H15" s="9">
        <f>E15-F15</f>
        <v>0</v>
      </c>
    </row>
    <row r="16" spans="1:8" ht="22.95" customHeight="1">
      <c r="A16" s="156" t="s">
        <v>7</v>
      </c>
      <c r="B16" s="159" t="s">
        <v>61</v>
      </c>
      <c r="C16" s="8" t="s">
        <v>77</v>
      </c>
      <c r="D16" s="5"/>
      <c r="E16" s="5"/>
      <c r="F16" s="5"/>
      <c r="G16" s="5">
        <f t="shared" si="1"/>
        <v>0</v>
      </c>
      <c r="H16" s="5">
        <f t="shared" si="0"/>
        <v>0</v>
      </c>
    </row>
    <row r="17" spans="1:8" ht="22.95" customHeight="1">
      <c r="A17" s="157"/>
      <c r="B17" s="160"/>
      <c r="C17" s="8" t="s">
        <v>78</v>
      </c>
      <c r="D17" s="5"/>
      <c r="E17" s="5"/>
      <c r="F17" s="5"/>
      <c r="G17" s="5">
        <f t="shared" si="1"/>
        <v>0</v>
      </c>
      <c r="H17" s="5">
        <f t="shared" si="0"/>
        <v>0</v>
      </c>
    </row>
    <row r="18" spans="1:8" ht="22.95" customHeight="1">
      <c r="A18" s="157"/>
      <c r="B18" s="160"/>
      <c r="C18" s="8" t="s">
        <v>74</v>
      </c>
      <c r="D18" s="5"/>
      <c r="E18" s="5"/>
      <c r="F18" s="5"/>
      <c r="G18" s="5">
        <f t="shared" si="1"/>
        <v>0</v>
      </c>
      <c r="H18" s="5">
        <f t="shared" si="0"/>
        <v>0</v>
      </c>
    </row>
    <row r="19" spans="1:8" ht="22.95" customHeight="1">
      <c r="A19" s="157"/>
      <c r="B19" s="160"/>
      <c r="C19" s="8" t="s">
        <v>79</v>
      </c>
      <c r="D19" s="5"/>
      <c r="E19" s="5"/>
      <c r="F19" s="5"/>
      <c r="G19" s="5">
        <f t="shared" si="1"/>
        <v>0</v>
      </c>
      <c r="H19" s="5">
        <f t="shared" si="0"/>
        <v>0</v>
      </c>
    </row>
    <row r="20" spans="1:8" ht="16.2">
      <c r="A20" s="158"/>
      <c r="B20" s="161" t="s">
        <v>20</v>
      </c>
      <c r="C20" s="162"/>
      <c r="D20" s="6">
        <f>SUM(D16:D19)</f>
        <v>0</v>
      </c>
      <c r="E20" s="6">
        <f>SUM(E16:E19)</f>
        <v>0</v>
      </c>
      <c r="F20" s="6">
        <f>SUM(F16:F19)</f>
        <v>0</v>
      </c>
      <c r="G20" s="6">
        <f t="shared" si="1"/>
        <v>0</v>
      </c>
      <c r="H20" s="6">
        <f t="shared" si="0"/>
        <v>0</v>
      </c>
    </row>
    <row r="21" spans="1:8" ht="23.4" customHeight="1">
      <c r="A21" s="156" t="s">
        <v>8</v>
      </c>
      <c r="B21" s="159" t="s">
        <v>62</v>
      </c>
      <c r="C21" s="8" t="s">
        <v>74</v>
      </c>
      <c r="D21" s="5">
        <v>127125</v>
      </c>
      <c r="E21" s="5">
        <v>127125</v>
      </c>
      <c r="F21" s="5">
        <v>127125</v>
      </c>
      <c r="G21" s="5">
        <f t="shared" si="1"/>
        <v>0</v>
      </c>
      <c r="H21" s="5">
        <f t="shared" si="0"/>
        <v>0</v>
      </c>
    </row>
    <row r="22" spans="1:8" ht="40.950000000000003" customHeight="1">
      <c r="A22" s="157"/>
      <c r="B22" s="160"/>
      <c r="C22" s="8" t="s">
        <v>79</v>
      </c>
      <c r="D22" s="5"/>
      <c r="E22" s="5"/>
      <c r="F22" s="5"/>
      <c r="G22" s="5">
        <f t="shared" si="1"/>
        <v>0</v>
      </c>
      <c r="H22" s="5">
        <f t="shared" si="0"/>
        <v>0</v>
      </c>
    </row>
    <row r="23" spans="1:8" ht="16.2">
      <c r="A23" s="158"/>
      <c r="B23" s="161" t="s">
        <v>20</v>
      </c>
      <c r="C23" s="162"/>
      <c r="D23" s="6">
        <f>SUM(D21:D22)</f>
        <v>127125</v>
      </c>
      <c r="E23" s="6">
        <f>SUM(E21:E22)</f>
        <v>127125</v>
      </c>
      <c r="F23" s="6">
        <f>SUM(F21:F22)</f>
        <v>127125</v>
      </c>
      <c r="G23" s="6">
        <f t="shared" si="1"/>
        <v>0</v>
      </c>
      <c r="H23" s="6">
        <f t="shared" si="0"/>
        <v>0</v>
      </c>
    </row>
    <row r="24" spans="1:8" ht="26.4" customHeight="1">
      <c r="A24" s="156" t="s">
        <v>9</v>
      </c>
      <c r="B24" s="159" t="s">
        <v>63</v>
      </c>
      <c r="C24" s="8" t="s">
        <v>74</v>
      </c>
      <c r="D24" s="5"/>
      <c r="E24" s="5"/>
      <c r="F24" s="5"/>
      <c r="G24" s="5">
        <f t="shared" si="1"/>
        <v>0</v>
      </c>
      <c r="H24" s="5">
        <f t="shared" si="0"/>
        <v>0</v>
      </c>
    </row>
    <row r="25" spans="1:8" ht="26.4" customHeight="1">
      <c r="A25" s="157"/>
      <c r="B25" s="160"/>
      <c r="C25" s="8" t="s">
        <v>76</v>
      </c>
      <c r="D25" s="5"/>
      <c r="E25" s="5"/>
      <c r="F25" s="5"/>
      <c r="G25" s="5">
        <f t="shared" si="1"/>
        <v>0</v>
      </c>
      <c r="H25" s="5">
        <f t="shared" si="0"/>
        <v>0</v>
      </c>
    </row>
    <row r="26" spans="1:8" ht="26.4" customHeight="1">
      <c r="A26" s="157"/>
      <c r="B26" s="160"/>
      <c r="C26" s="8" t="s">
        <v>75</v>
      </c>
      <c r="D26" s="5"/>
      <c r="E26" s="5"/>
      <c r="F26" s="5"/>
      <c r="G26" s="5">
        <f t="shared" si="1"/>
        <v>0</v>
      </c>
      <c r="H26" s="5">
        <f t="shared" si="0"/>
        <v>0</v>
      </c>
    </row>
    <row r="27" spans="1:8" ht="29.4" customHeight="1">
      <c r="A27" s="157"/>
      <c r="B27" s="163"/>
      <c r="C27" s="8" t="s">
        <v>110</v>
      </c>
      <c r="D27" s="5">
        <v>373820.59</v>
      </c>
      <c r="E27" s="2">
        <v>365964.74</v>
      </c>
      <c r="F27" s="5">
        <v>365964.74</v>
      </c>
      <c r="G27" s="5">
        <f t="shared" si="1"/>
        <v>7855.8500000000349</v>
      </c>
      <c r="H27" s="5">
        <f t="shared" si="0"/>
        <v>0</v>
      </c>
    </row>
    <row r="28" spans="1:8" ht="16.2">
      <c r="A28" s="158"/>
      <c r="B28" s="161" t="s">
        <v>20</v>
      </c>
      <c r="C28" s="162"/>
      <c r="D28" s="6">
        <f>SUM(D24:D27)</f>
        <v>373820.59</v>
      </c>
      <c r="E28" s="6">
        <f>SUM(E24:E27)</f>
        <v>365964.74</v>
      </c>
      <c r="F28" s="6">
        <f>SUM(F24:F27)</f>
        <v>365964.74</v>
      </c>
      <c r="G28" s="6">
        <f t="shared" si="1"/>
        <v>7855.8500000000349</v>
      </c>
      <c r="H28" s="6">
        <f t="shared" si="0"/>
        <v>0</v>
      </c>
    </row>
    <row r="29" spans="1:8" ht="27.6" customHeight="1">
      <c r="A29" s="156" t="s">
        <v>10</v>
      </c>
      <c r="B29" s="159" t="s">
        <v>64</v>
      </c>
      <c r="C29" s="8" t="s">
        <v>74</v>
      </c>
      <c r="D29" s="5"/>
      <c r="E29" s="5"/>
      <c r="F29" s="5"/>
      <c r="G29" s="5">
        <f t="shared" si="1"/>
        <v>0</v>
      </c>
      <c r="H29" s="5">
        <f t="shared" si="0"/>
        <v>0</v>
      </c>
    </row>
    <row r="30" spans="1:8" ht="31.2" customHeight="1">
      <c r="A30" s="157"/>
      <c r="B30" s="160"/>
      <c r="C30" s="8" t="s">
        <v>75</v>
      </c>
      <c r="D30" s="5"/>
      <c r="E30" s="5"/>
      <c r="F30" s="5"/>
      <c r="G30" s="5">
        <f t="shared" si="1"/>
        <v>0</v>
      </c>
      <c r="H30" s="5">
        <f t="shared" si="0"/>
        <v>0</v>
      </c>
    </row>
    <row r="31" spans="1:8" ht="16.2">
      <c r="A31" s="158"/>
      <c r="B31" s="161" t="s">
        <v>20</v>
      </c>
      <c r="C31" s="162"/>
      <c r="D31" s="6">
        <f>SUM(D29:D30)</f>
        <v>0</v>
      </c>
      <c r="E31" s="6">
        <f>SUM(E29:E30)</f>
        <v>0</v>
      </c>
      <c r="F31" s="6">
        <f>SUM(F29:F30)</f>
        <v>0</v>
      </c>
      <c r="G31" s="6">
        <f t="shared" si="1"/>
        <v>0</v>
      </c>
      <c r="H31" s="6">
        <f t="shared" si="0"/>
        <v>0</v>
      </c>
    </row>
    <row r="32" spans="1:8" ht="22.95" customHeight="1">
      <c r="A32" s="156" t="s">
        <v>11</v>
      </c>
      <c r="B32" s="159" t="s">
        <v>65</v>
      </c>
      <c r="C32" s="8" t="s">
        <v>74</v>
      </c>
      <c r="D32" s="5"/>
      <c r="E32" s="5"/>
      <c r="F32" s="5"/>
      <c r="G32" s="5">
        <f t="shared" si="1"/>
        <v>0</v>
      </c>
      <c r="H32" s="5">
        <f t="shared" si="0"/>
        <v>0</v>
      </c>
    </row>
    <row r="33" spans="1:8" ht="22.95" customHeight="1">
      <c r="A33" s="157"/>
      <c r="B33" s="163"/>
      <c r="C33" s="8" t="s">
        <v>79</v>
      </c>
      <c r="D33" s="5"/>
      <c r="E33" s="5"/>
      <c r="F33" s="5"/>
      <c r="G33" s="5">
        <f t="shared" si="1"/>
        <v>0</v>
      </c>
      <c r="H33" s="5">
        <f t="shared" si="0"/>
        <v>0</v>
      </c>
    </row>
    <row r="34" spans="1:8" ht="16.2">
      <c r="A34" s="158"/>
      <c r="B34" s="161" t="s">
        <v>20</v>
      </c>
      <c r="C34" s="162"/>
      <c r="D34" s="6">
        <f>D32+D33</f>
        <v>0</v>
      </c>
      <c r="E34" s="6">
        <f>E32+E33</f>
        <v>0</v>
      </c>
      <c r="F34" s="6">
        <f>F32+F33</f>
        <v>0</v>
      </c>
      <c r="G34" s="6">
        <f t="shared" si="1"/>
        <v>0</v>
      </c>
      <c r="H34" s="6">
        <f t="shared" si="0"/>
        <v>0</v>
      </c>
    </row>
    <row r="35" spans="1:8" ht="25.2" customHeight="1">
      <c r="A35" s="156" t="s">
        <v>12</v>
      </c>
      <c r="B35" s="167" t="s">
        <v>66</v>
      </c>
      <c r="C35" s="8" t="s">
        <v>74</v>
      </c>
      <c r="D35" s="5"/>
      <c r="E35" s="5"/>
      <c r="F35" s="5"/>
      <c r="G35" s="5">
        <f t="shared" si="1"/>
        <v>0</v>
      </c>
      <c r="H35" s="5">
        <f t="shared" si="0"/>
        <v>0</v>
      </c>
    </row>
    <row r="36" spans="1:8" ht="25.2" customHeight="1">
      <c r="A36" s="157"/>
      <c r="B36" s="168"/>
      <c r="C36" s="8" t="s">
        <v>79</v>
      </c>
      <c r="D36" s="5"/>
      <c r="E36" s="5"/>
      <c r="F36" s="5"/>
      <c r="G36" s="5">
        <f t="shared" si="1"/>
        <v>0</v>
      </c>
      <c r="H36" s="5">
        <f t="shared" si="0"/>
        <v>0</v>
      </c>
    </row>
    <row r="37" spans="1:8" ht="60.6" customHeight="1">
      <c r="A37" s="157"/>
      <c r="B37" s="168"/>
      <c r="C37" s="8" t="s">
        <v>75</v>
      </c>
      <c r="D37" s="5"/>
      <c r="E37" s="5"/>
      <c r="F37" s="5"/>
      <c r="G37" s="5">
        <f t="shared" si="1"/>
        <v>0</v>
      </c>
      <c r="H37" s="5">
        <f t="shared" si="0"/>
        <v>0</v>
      </c>
    </row>
    <row r="38" spans="1:8" ht="16.2">
      <c r="A38" s="158"/>
      <c r="B38" s="161" t="s">
        <v>20</v>
      </c>
      <c r="C38" s="162"/>
      <c r="D38" s="6">
        <f>D35+D36+D37</f>
        <v>0</v>
      </c>
      <c r="E38" s="6">
        <f>E35+E36+E37</f>
        <v>0</v>
      </c>
      <c r="F38" s="6">
        <f>F35+F36+F37</f>
        <v>0</v>
      </c>
      <c r="G38" s="6">
        <f t="shared" si="1"/>
        <v>0</v>
      </c>
      <c r="H38" s="6">
        <f t="shared" si="0"/>
        <v>0</v>
      </c>
    </row>
    <row r="39" spans="1:8" ht="35.4" customHeight="1">
      <c r="A39" s="156" t="s">
        <v>13</v>
      </c>
      <c r="B39" s="159" t="s">
        <v>67</v>
      </c>
      <c r="C39" s="8" t="s">
        <v>74</v>
      </c>
      <c r="D39" s="5"/>
      <c r="E39" s="5"/>
      <c r="F39" s="5"/>
      <c r="G39" s="5">
        <f t="shared" si="1"/>
        <v>0</v>
      </c>
      <c r="H39" s="5">
        <f t="shared" si="0"/>
        <v>0</v>
      </c>
    </row>
    <row r="40" spans="1:8" ht="52.2" customHeight="1">
      <c r="A40" s="157"/>
      <c r="B40" s="160"/>
      <c r="C40" s="8" t="s">
        <v>75</v>
      </c>
      <c r="D40" s="5"/>
      <c r="E40" s="5"/>
      <c r="F40" s="5"/>
      <c r="G40" s="5">
        <f t="shared" si="1"/>
        <v>0</v>
      </c>
      <c r="H40" s="5">
        <f t="shared" si="0"/>
        <v>0</v>
      </c>
    </row>
    <row r="41" spans="1:8" ht="16.2">
      <c r="A41" s="158"/>
      <c r="B41" s="161" t="s">
        <v>20</v>
      </c>
      <c r="C41" s="162"/>
      <c r="D41" s="6">
        <f>D39+D40</f>
        <v>0</v>
      </c>
      <c r="E41" s="6">
        <f>E39+E40</f>
        <v>0</v>
      </c>
      <c r="F41" s="6">
        <f>F39+F40</f>
        <v>0</v>
      </c>
      <c r="G41" s="6">
        <f t="shared" si="1"/>
        <v>0</v>
      </c>
      <c r="H41" s="6">
        <f t="shared" si="0"/>
        <v>0</v>
      </c>
    </row>
    <row r="42" spans="1:8" ht="37.200000000000003" customHeight="1">
      <c r="A42" s="156" t="s">
        <v>14</v>
      </c>
      <c r="B42" s="171" t="s">
        <v>69</v>
      </c>
      <c r="C42" s="40" t="s">
        <v>174</v>
      </c>
      <c r="D42" s="5"/>
      <c r="E42" s="5"/>
      <c r="F42" s="5"/>
      <c r="G42" s="5">
        <f t="shared" si="1"/>
        <v>0</v>
      </c>
      <c r="H42" s="5">
        <f t="shared" si="0"/>
        <v>0</v>
      </c>
    </row>
    <row r="43" spans="1:8" ht="37.200000000000003" customHeight="1">
      <c r="A43" s="157"/>
      <c r="B43" s="171"/>
      <c r="C43" s="8" t="s">
        <v>74</v>
      </c>
      <c r="D43" s="5"/>
      <c r="E43" s="5"/>
      <c r="F43" s="5"/>
      <c r="G43" s="5">
        <f t="shared" si="1"/>
        <v>0</v>
      </c>
      <c r="H43" s="5">
        <f t="shared" si="0"/>
        <v>0</v>
      </c>
    </row>
    <row r="44" spans="1:8" ht="16.2">
      <c r="A44" s="158"/>
      <c r="B44" s="161" t="s">
        <v>20</v>
      </c>
      <c r="C44" s="162"/>
      <c r="D44" s="6">
        <f>D42+D43</f>
        <v>0</v>
      </c>
      <c r="E44" s="6">
        <f>E42+E43</f>
        <v>0</v>
      </c>
      <c r="F44" s="6">
        <f>F42+F43</f>
        <v>0</v>
      </c>
      <c r="G44" s="6">
        <f t="shared" si="1"/>
        <v>0</v>
      </c>
      <c r="H44" s="6">
        <f t="shared" si="0"/>
        <v>0</v>
      </c>
    </row>
    <row r="45" spans="1:8" ht="26.4" customHeight="1">
      <c r="A45" s="156" t="s">
        <v>15</v>
      </c>
      <c r="B45" s="159" t="s">
        <v>70</v>
      </c>
      <c r="C45" s="8" t="s">
        <v>74</v>
      </c>
      <c r="D45" s="5"/>
      <c r="E45" s="5"/>
      <c r="F45" s="5"/>
      <c r="G45" s="5">
        <f t="shared" si="1"/>
        <v>0</v>
      </c>
      <c r="H45" s="5">
        <f t="shared" si="0"/>
        <v>0</v>
      </c>
    </row>
    <row r="46" spans="1:8" ht="26.4" customHeight="1">
      <c r="A46" s="157"/>
      <c r="B46" s="163"/>
      <c r="C46" s="8" t="s">
        <v>79</v>
      </c>
      <c r="D46" s="5"/>
      <c r="E46" s="5"/>
      <c r="F46" s="5"/>
      <c r="G46" s="5">
        <f t="shared" si="1"/>
        <v>0</v>
      </c>
      <c r="H46" s="5">
        <f t="shared" si="0"/>
        <v>0</v>
      </c>
    </row>
    <row r="47" spans="1:8" ht="16.2">
      <c r="A47" s="158"/>
      <c r="B47" s="161" t="s">
        <v>20</v>
      </c>
      <c r="C47" s="162"/>
      <c r="D47" s="6">
        <f>D45+D46</f>
        <v>0</v>
      </c>
      <c r="E47" s="6">
        <f>E45+E46</f>
        <v>0</v>
      </c>
      <c r="F47" s="6">
        <f>F45+F46</f>
        <v>0</v>
      </c>
      <c r="G47" s="6">
        <f t="shared" si="1"/>
        <v>0</v>
      </c>
      <c r="H47" s="6">
        <f t="shared" si="0"/>
        <v>0</v>
      </c>
    </row>
    <row r="48" spans="1:8" ht="30" customHeight="1">
      <c r="A48" s="156" t="s">
        <v>16</v>
      </c>
      <c r="B48" s="167" t="s">
        <v>71</v>
      </c>
      <c r="C48" s="8" t="s">
        <v>75</v>
      </c>
      <c r="D48" s="5"/>
      <c r="E48" s="5"/>
      <c r="F48" s="5"/>
      <c r="G48" s="5">
        <f t="shared" si="1"/>
        <v>0</v>
      </c>
      <c r="H48" s="5">
        <f t="shared" si="0"/>
        <v>0</v>
      </c>
    </row>
    <row r="49" spans="1:8" ht="30" customHeight="1">
      <c r="A49" s="157"/>
      <c r="B49" s="168"/>
      <c r="C49" s="8"/>
      <c r="D49" s="5"/>
      <c r="E49" s="5"/>
      <c r="F49" s="5"/>
      <c r="G49" s="5">
        <f t="shared" si="1"/>
        <v>0</v>
      </c>
      <c r="H49" s="5">
        <f t="shared" si="0"/>
        <v>0</v>
      </c>
    </row>
    <row r="50" spans="1:8" ht="16.2">
      <c r="A50" s="169"/>
      <c r="B50" s="161" t="s">
        <v>20</v>
      </c>
      <c r="C50" s="162"/>
      <c r="D50" s="6">
        <f>D48+D49</f>
        <v>0</v>
      </c>
      <c r="E50" s="6">
        <f>E48+E49</f>
        <v>0</v>
      </c>
      <c r="F50" s="6">
        <f>F48+F49</f>
        <v>0</v>
      </c>
      <c r="G50" s="6">
        <f t="shared" si="1"/>
        <v>0</v>
      </c>
      <c r="H50" s="6">
        <f t="shared" si="0"/>
        <v>0</v>
      </c>
    </row>
    <row r="51" spans="1:8" ht="32.4" customHeight="1">
      <c r="A51" s="156" t="s">
        <v>17</v>
      </c>
      <c r="B51" s="167" t="s">
        <v>72</v>
      </c>
      <c r="C51" s="8" t="s">
        <v>80</v>
      </c>
      <c r="D51" s="5"/>
      <c r="E51" s="5"/>
      <c r="F51" s="5"/>
      <c r="G51" s="5">
        <f t="shared" si="1"/>
        <v>0</v>
      </c>
      <c r="H51" s="5">
        <f t="shared" si="0"/>
        <v>0</v>
      </c>
    </row>
    <row r="52" spans="1:8" ht="32.4" customHeight="1">
      <c r="A52" s="157"/>
      <c r="B52" s="168"/>
      <c r="C52" s="8" t="s">
        <v>81</v>
      </c>
      <c r="D52" s="5"/>
      <c r="E52" s="5"/>
      <c r="F52" s="5"/>
      <c r="G52" s="5">
        <f t="shared" si="1"/>
        <v>0</v>
      </c>
      <c r="H52" s="5">
        <f t="shared" si="0"/>
        <v>0</v>
      </c>
    </row>
    <row r="53" spans="1:8" ht="28.95" customHeight="1">
      <c r="A53" s="157"/>
      <c r="B53" s="170"/>
      <c r="C53" s="8"/>
      <c r="D53" s="5"/>
      <c r="E53" s="5"/>
      <c r="F53" s="5"/>
      <c r="G53" s="5"/>
      <c r="H53" s="5"/>
    </row>
    <row r="54" spans="1:8" ht="16.2">
      <c r="A54" s="158"/>
      <c r="B54" s="161" t="s">
        <v>20</v>
      </c>
      <c r="C54" s="162"/>
      <c r="D54" s="6">
        <f>D51+D52+D53</f>
        <v>0</v>
      </c>
      <c r="E54" s="6">
        <f>E51+E52+E53</f>
        <v>0</v>
      </c>
      <c r="F54" s="6">
        <f>F51+F52+F53</f>
        <v>0</v>
      </c>
      <c r="G54" s="6">
        <f t="shared" si="1"/>
        <v>0</v>
      </c>
      <c r="H54" s="6">
        <f t="shared" si="0"/>
        <v>0</v>
      </c>
    </row>
    <row r="55" spans="1:8" ht="52.8">
      <c r="A55" s="156" t="s">
        <v>18</v>
      </c>
      <c r="B55" s="23" t="s">
        <v>82</v>
      </c>
      <c r="C55" s="8" t="s">
        <v>75</v>
      </c>
      <c r="D55" s="5"/>
      <c r="E55" s="5"/>
      <c r="F55" s="5"/>
      <c r="G55" s="5">
        <f t="shared" si="1"/>
        <v>0</v>
      </c>
      <c r="H55" s="5">
        <f t="shared" si="0"/>
        <v>0</v>
      </c>
    </row>
    <row r="56" spans="1:8" ht="16.2">
      <c r="A56" s="158"/>
      <c r="B56" s="161" t="s">
        <v>20</v>
      </c>
      <c r="C56" s="162"/>
      <c r="D56" s="6">
        <f>D55</f>
        <v>0</v>
      </c>
      <c r="E56" s="6">
        <f>E55</f>
        <v>0</v>
      </c>
      <c r="F56" s="6">
        <f>F55</f>
        <v>0</v>
      </c>
      <c r="G56" s="6">
        <f>D56-F56</f>
        <v>0</v>
      </c>
      <c r="H56" s="6">
        <f t="shared" si="0"/>
        <v>0</v>
      </c>
    </row>
    <row r="57" spans="1:8" ht="37.950000000000003" customHeight="1">
      <c r="A57" s="156" t="s">
        <v>19</v>
      </c>
      <c r="B57" s="159" t="s">
        <v>83</v>
      </c>
      <c r="C57" s="8" t="s">
        <v>76</v>
      </c>
      <c r="D57" s="5"/>
      <c r="E57" s="5"/>
      <c r="F57" s="5"/>
      <c r="G57" s="5">
        <f t="shared" si="1"/>
        <v>0</v>
      </c>
      <c r="H57" s="5">
        <f>E57-F57</f>
        <v>0</v>
      </c>
    </row>
    <row r="58" spans="1:8" ht="29.4" customHeight="1">
      <c r="A58" s="157"/>
      <c r="B58" s="163"/>
      <c r="C58" s="8"/>
      <c r="D58" s="5"/>
      <c r="E58" s="5"/>
      <c r="F58" s="5"/>
      <c r="G58" s="5">
        <f t="shared" si="1"/>
        <v>0</v>
      </c>
      <c r="H58" s="5">
        <f t="shared" si="0"/>
        <v>0</v>
      </c>
    </row>
    <row r="59" spans="1:8" ht="16.2">
      <c r="A59" s="158"/>
      <c r="B59" s="161" t="s">
        <v>20</v>
      </c>
      <c r="C59" s="162"/>
      <c r="D59" s="6">
        <f>D57+D58</f>
        <v>0</v>
      </c>
      <c r="E59" s="6">
        <f>E57+E58</f>
        <v>0</v>
      </c>
      <c r="F59" s="6">
        <f>F57+F58</f>
        <v>0</v>
      </c>
      <c r="G59" s="6">
        <f t="shared" si="1"/>
        <v>0</v>
      </c>
      <c r="H59" s="6">
        <f t="shared" si="0"/>
        <v>0</v>
      </c>
    </row>
    <row r="60" spans="1:8" ht="27" customHeight="1">
      <c r="A60" s="156" t="s">
        <v>25</v>
      </c>
      <c r="B60" s="159" t="s">
        <v>84</v>
      </c>
      <c r="C60" s="8" t="s">
        <v>76</v>
      </c>
      <c r="D60" s="5"/>
      <c r="E60" s="5"/>
      <c r="F60" s="5"/>
      <c r="G60" s="5">
        <f t="shared" si="1"/>
        <v>0</v>
      </c>
      <c r="H60" s="5">
        <f t="shared" si="0"/>
        <v>0</v>
      </c>
    </row>
    <row r="61" spans="1:8" ht="31.95" customHeight="1">
      <c r="A61" s="157"/>
      <c r="B61" s="163"/>
      <c r="C61" s="8"/>
      <c r="D61" s="5"/>
      <c r="E61" s="5"/>
      <c r="F61" s="5"/>
      <c r="G61" s="5">
        <f t="shared" si="1"/>
        <v>0</v>
      </c>
      <c r="H61" s="5">
        <f t="shared" si="0"/>
        <v>0</v>
      </c>
    </row>
    <row r="62" spans="1:8" ht="16.2">
      <c r="A62" s="158"/>
      <c r="B62" s="161" t="s">
        <v>20</v>
      </c>
      <c r="C62" s="162"/>
      <c r="D62" s="6">
        <f>D60+D61</f>
        <v>0</v>
      </c>
      <c r="E62" s="6">
        <f>E60+E61</f>
        <v>0</v>
      </c>
      <c r="F62" s="6">
        <f>F60+F61</f>
        <v>0</v>
      </c>
      <c r="G62" s="6">
        <f t="shared" si="1"/>
        <v>0</v>
      </c>
      <c r="H62" s="6">
        <f t="shared" si="0"/>
        <v>0</v>
      </c>
    </row>
    <row r="63" spans="1:8" ht="26.4" customHeight="1">
      <c r="A63" s="156" t="s">
        <v>26</v>
      </c>
      <c r="B63" s="159" t="s">
        <v>85</v>
      </c>
      <c r="C63" s="8" t="s">
        <v>76</v>
      </c>
      <c r="D63" s="5"/>
      <c r="E63" s="5"/>
      <c r="F63" s="5"/>
      <c r="G63" s="5">
        <f t="shared" si="1"/>
        <v>0</v>
      </c>
      <c r="H63" s="5">
        <f t="shared" si="0"/>
        <v>0</v>
      </c>
    </row>
    <row r="64" spans="1:8" ht="26.4" customHeight="1">
      <c r="A64" s="157"/>
      <c r="B64" s="163"/>
      <c r="C64" s="8"/>
      <c r="D64" s="5"/>
      <c r="E64" s="5"/>
      <c r="F64" s="5"/>
      <c r="G64" s="5">
        <f t="shared" si="1"/>
        <v>0</v>
      </c>
      <c r="H64" s="5">
        <f t="shared" si="0"/>
        <v>0</v>
      </c>
    </row>
    <row r="65" spans="1:8" ht="16.2">
      <c r="A65" s="158"/>
      <c r="B65" s="161" t="s">
        <v>20</v>
      </c>
      <c r="C65" s="162"/>
      <c r="D65" s="6">
        <f>D63+D64</f>
        <v>0</v>
      </c>
      <c r="E65" s="6">
        <f>E63+E64</f>
        <v>0</v>
      </c>
      <c r="F65" s="6">
        <f>F63+F64</f>
        <v>0</v>
      </c>
      <c r="G65" s="6">
        <f t="shared" si="1"/>
        <v>0</v>
      </c>
      <c r="H65" s="6">
        <f t="shared" si="0"/>
        <v>0</v>
      </c>
    </row>
    <row r="66" spans="1:8" ht="51.6" customHeight="1">
      <c r="A66" s="156" t="s">
        <v>27</v>
      </c>
      <c r="B66" s="23" t="s">
        <v>30</v>
      </c>
      <c r="C66" s="8"/>
      <c r="D66" s="5"/>
      <c r="E66" s="5"/>
      <c r="F66" s="5"/>
      <c r="G66" s="5">
        <f t="shared" si="1"/>
        <v>0</v>
      </c>
      <c r="H66" s="5">
        <f t="shared" si="0"/>
        <v>0</v>
      </c>
    </row>
    <row r="67" spans="1:8" ht="16.2">
      <c r="A67" s="158"/>
      <c r="B67" s="161" t="s">
        <v>20</v>
      </c>
      <c r="C67" s="162"/>
      <c r="D67" s="6">
        <f>D66</f>
        <v>0</v>
      </c>
      <c r="E67" s="6">
        <f>E66</f>
        <v>0</v>
      </c>
      <c r="F67" s="6">
        <f>F66</f>
        <v>0</v>
      </c>
      <c r="G67" s="6">
        <f t="shared" si="1"/>
        <v>0</v>
      </c>
      <c r="H67" s="6">
        <f t="shared" si="0"/>
        <v>0</v>
      </c>
    </row>
    <row r="68" spans="1:8" ht="39.6">
      <c r="A68" s="156" t="s">
        <v>28</v>
      </c>
      <c r="B68" s="23" t="s">
        <v>29</v>
      </c>
      <c r="C68" s="8"/>
      <c r="D68" s="5"/>
      <c r="E68" s="5"/>
      <c r="F68" s="5"/>
      <c r="G68" s="5">
        <f t="shared" si="1"/>
        <v>0</v>
      </c>
      <c r="H68" s="5">
        <f t="shared" si="0"/>
        <v>0</v>
      </c>
    </row>
    <row r="69" spans="1:8" ht="16.2">
      <c r="A69" s="158"/>
      <c r="B69" s="161" t="s">
        <v>20</v>
      </c>
      <c r="C69" s="162"/>
      <c r="D69" s="6">
        <f>D68</f>
        <v>0</v>
      </c>
      <c r="E69" s="6">
        <f>E68</f>
        <v>0</v>
      </c>
      <c r="F69" s="6">
        <f>F68</f>
        <v>0</v>
      </c>
      <c r="G69" s="6">
        <f t="shared" si="1"/>
        <v>0</v>
      </c>
      <c r="H69" s="6">
        <f t="shared" si="0"/>
        <v>0</v>
      </c>
    </row>
    <row r="70" spans="1:8" ht="31.2" customHeight="1">
      <c r="A70" s="156" t="s">
        <v>33</v>
      </c>
      <c r="B70" s="177" t="s">
        <v>86</v>
      </c>
      <c r="C70" s="1" t="s">
        <v>111</v>
      </c>
      <c r="D70" s="5">
        <v>108180.86</v>
      </c>
      <c r="E70" s="5">
        <v>83926</v>
      </c>
      <c r="F70" s="5">
        <v>83926</v>
      </c>
      <c r="G70" s="5">
        <f t="shared" si="1"/>
        <v>24254.86</v>
      </c>
      <c r="H70" s="5">
        <f t="shared" si="0"/>
        <v>0</v>
      </c>
    </row>
    <row r="71" spans="1:8" ht="31.2" customHeight="1">
      <c r="A71" s="157"/>
      <c r="B71" s="178"/>
      <c r="C71" s="8" t="s">
        <v>88</v>
      </c>
      <c r="D71" s="5"/>
      <c r="E71" s="5"/>
      <c r="F71" s="5"/>
      <c r="G71" s="5"/>
      <c r="H71" s="5"/>
    </row>
    <row r="72" spans="1:8" ht="31.2" customHeight="1">
      <c r="A72" s="157"/>
      <c r="B72" s="179"/>
      <c r="C72" s="8" t="s">
        <v>87</v>
      </c>
      <c r="D72" s="5"/>
      <c r="E72" s="5"/>
      <c r="F72" s="5"/>
      <c r="G72" s="5">
        <f t="shared" si="1"/>
        <v>0</v>
      </c>
      <c r="H72" s="5">
        <f t="shared" si="0"/>
        <v>0</v>
      </c>
    </row>
    <row r="73" spans="1:8" ht="16.2">
      <c r="A73" s="22"/>
      <c r="B73" s="172" t="s">
        <v>20</v>
      </c>
      <c r="C73" s="173"/>
      <c r="D73" s="6">
        <f>D70+D71+D72</f>
        <v>108180.86</v>
      </c>
      <c r="E73" s="6">
        <f>E70+E71+E72</f>
        <v>83926</v>
      </c>
      <c r="F73" s="6">
        <f>F70+F71+F72</f>
        <v>83926</v>
      </c>
      <c r="G73" s="6">
        <f t="shared" si="1"/>
        <v>24254.86</v>
      </c>
      <c r="H73" s="6">
        <f t="shared" si="0"/>
        <v>0</v>
      </c>
    </row>
    <row r="74" spans="1:8" ht="33.6" customHeight="1">
      <c r="A74" s="157" t="s">
        <v>34</v>
      </c>
      <c r="B74" s="174" t="s">
        <v>89</v>
      </c>
      <c r="C74" s="1" t="s">
        <v>111</v>
      </c>
      <c r="D74" s="5">
        <v>7705.04</v>
      </c>
      <c r="E74" s="5">
        <v>7705.04</v>
      </c>
      <c r="F74" s="5">
        <v>7705.04</v>
      </c>
      <c r="G74" s="5">
        <f t="shared" si="1"/>
        <v>0</v>
      </c>
      <c r="H74" s="5">
        <f t="shared" si="0"/>
        <v>0</v>
      </c>
    </row>
    <row r="75" spans="1:8" ht="33.6" customHeight="1">
      <c r="A75" s="157"/>
      <c r="B75" s="175"/>
      <c r="C75" s="8" t="s">
        <v>88</v>
      </c>
      <c r="D75" s="5"/>
      <c r="E75" s="5"/>
      <c r="F75" s="5"/>
      <c r="G75" s="5"/>
      <c r="H75" s="5"/>
    </row>
    <row r="76" spans="1:8" ht="33.6" customHeight="1">
      <c r="A76" s="157"/>
      <c r="B76" s="176"/>
      <c r="C76" s="8" t="s">
        <v>87</v>
      </c>
      <c r="D76" s="5"/>
      <c r="E76" s="5"/>
      <c r="F76" s="5"/>
      <c r="G76" s="5">
        <f t="shared" ref="G76:G96" si="2">D76-F76</f>
        <v>0</v>
      </c>
      <c r="H76" s="5">
        <f t="shared" ref="H76:H84" si="3">E76-F76</f>
        <v>0</v>
      </c>
    </row>
    <row r="77" spans="1:8" ht="16.2">
      <c r="A77" s="22"/>
      <c r="B77" s="161" t="s">
        <v>20</v>
      </c>
      <c r="C77" s="162"/>
      <c r="D77" s="6">
        <f>D74+D75+D76</f>
        <v>7705.04</v>
      </c>
      <c r="E77" s="6">
        <f>E74+E75+E76</f>
        <v>7705.04</v>
      </c>
      <c r="F77" s="6">
        <f>F74+F75+F76</f>
        <v>7705.04</v>
      </c>
      <c r="G77" s="6">
        <f t="shared" si="2"/>
        <v>0</v>
      </c>
      <c r="H77" s="6">
        <f t="shared" si="3"/>
        <v>0</v>
      </c>
    </row>
    <row r="78" spans="1:8" ht="25.2" customHeight="1">
      <c r="A78" s="156" t="s">
        <v>49</v>
      </c>
      <c r="B78" s="159" t="s">
        <v>35</v>
      </c>
      <c r="C78" s="8" t="s">
        <v>91</v>
      </c>
      <c r="D78" s="5"/>
      <c r="E78" s="5"/>
      <c r="F78" s="5"/>
      <c r="G78" s="5">
        <f t="shared" si="2"/>
        <v>0</v>
      </c>
      <c r="H78" s="5">
        <f t="shared" si="3"/>
        <v>0</v>
      </c>
    </row>
    <row r="79" spans="1:8" ht="25.2" customHeight="1">
      <c r="A79" s="157"/>
      <c r="B79" s="160"/>
      <c r="C79" s="8" t="s">
        <v>92</v>
      </c>
      <c r="D79" s="5"/>
      <c r="E79" s="5"/>
      <c r="F79" s="5"/>
      <c r="G79" s="5">
        <f t="shared" si="2"/>
        <v>0</v>
      </c>
      <c r="H79" s="5">
        <f t="shared" si="3"/>
        <v>0</v>
      </c>
    </row>
    <row r="80" spans="1:8" ht="25.2" customHeight="1">
      <c r="A80" s="157"/>
      <c r="B80" s="160"/>
      <c r="C80" s="8" t="s">
        <v>93</v>
      </c>
      <c r="D80" s="5"/>
      <c r="E80" s="5"/>
      <c r="F80" s="5"/>
      <c r="G80" s="5">
        <f t="shared" si="2"/>
        <v>0</v>
      </c>
      <c r="H80" s="5">
        <f t="shared" si="3"/>
        <v>0</v>
      </c>
    </row>
    <row r="81" spans="1:8" ht="25.2" customHeight="1">
      <c r="A81" s="157"/>
      <c r="B81" s="163"/>
      <c r="C81" s="8" t="s">
        <v>94</v>
      </c>
      <c r="D81" s="5">
        <v>31160363</v>
      </c>
      <c r="E81" s="5">
        <v>31160363</v>
      </c>
      <c r="F81" s="5">
        <v>31160363</v>
      </c>
      <c r="G81" s="5">
        <f t="shared" si="2"/>
        <v>0</v>
      </c>
      <c r="H81" s="5">
        <f t="shared" si="3"/>
        <v>0</v>
      </c>
    </row>
    <row r="82" spans="1:8" ht="16.2">
      <c r="A82" s="158"/>
      <c r="B82" s="161" t="s">
        <v>20</v>
      </c>
      <c r="C82" s="162"/>
      <c r="D82" s="6">
        <f>D78+D79+D80+D81</f>
        <v>31160363</v>
      </c>
      <c r="E82" s="6">
        <f>E78+E79+E80+E81</f>
        <v>31160363</v>
      </c>
      <c r="F82" s="6">
        <f>F78+F79+F80+F81</f>
        <v>31160363</v>
      </c>
      <c r="G82" s="6">
        <f t="shared" si="2"/>
        <v>0</v>
      </c>
      <c r="H82" s="6">
        <f t="shared" si="3"/>
        <v>0</v>
      </c>
    </row>
    <row r="83" spans="1:8" ht="73.95" customHeight="1">
      <c r="A83" s="156" t="s">
        <v>50</v>
      </c>
      <c r="B83" s="10" t="s">
        <v>52</v>
      </c>
      <c r="C83" s="8" t="s">
        <v>90</v>
      </c>
      <c r="D83" s="5">
        <v>3343623.99</v>
      </c>
      <c r="E83" s="5">
        <v>3343623.99</v>
      </c>
      <c r="F83" s="5">
        <v>3343623.99</v>
      </c>
      <c r="G83" s="5">
        <f t="shared" si="2"/>
        <v>0</v>
      </c>
      <c r="H83" s="5">
        <f t="shared" si="3"/>
        <v>0</v>
      </c>
    </row>
    <row r="84" spans="1:8" ht="18.600000000000001" customHeight="1">
      <c r="A84" s="184"/>
      <c r="B84" s="161" t="s">
        <v>20</v>
      </c>
      <c r="C84" s="162"/>
      <c r="D84" s="4">
        <f>D83</f>
        <v>3343623.99</v>
      </c>
      <c r="E84" s="4">
        <f>E83</f>
        <v>3343623.99</v>
      </c>
      <c r="F84" s="4">
        <f>F83</f>
        <v>3343623.99</v>
      </c>
      <c r="G84" s="6">
        <f t="shared" si="2"/>
        <v>0</v>
      </c>
      <c r="H84" s="6">
        <f t="shared" si="3"/>
        <v>0</v>
      </c>
    </row>
    <row r="85" spans="1:8" ht="23.4" customHeight="1">
      <c r="A85" s="156" t="s">
        <v>165</v>
      </c>
      <c r="B85" s="185" t="s">
        <v>166</v>
      </c>
      <c r="C85" s="186"/>
      <c r="D85" s="186"/>
      <c r="E85" s="186"/>
      <c r="F85" s="186"/>
      <c r="G85" s="186"/>
      <c r="H85" s="187"/>
    </row>
    <row r="86" spans="1:8" ht="61.2" customHeight="1">
      <c r="A86" s="157"/>
      <c r="B86" s="146" t="s">
        <v>167</v>
      </c>
      <c r="C86" s="8" t="s">
        <v>170</v>
      </c>
      <c r="D86" s="2"/>
      <c r="E86" s="2"/>
      <c r="F86" s="2"/>
      <c r="G86" s="5">
        <f>D86-F86</f>
        <v>0</v>
      </c>
      <c r="H86" s="5">
        <f>E86-F86</f>
        <v>0</v>
      </c>
    </row>
    <row r="87" spans="1:8" ht="43.95" customHeight="1">
      <c r="A87" s="157"/>
      <c r="B87" s="146"/>
      <c r="C87" s="8" t="s">
        <v>171</v>
      </c>
      <c r="D87" s="2"/>
      <c r="E87" s="2"/>
      <c r="F87" s="2"/>
      <c r="G87" s="5">
        <f t="shared" ref="G87:G95" si="4">D87-F87</f>
        <v>0</v>
      </c>
      <c r="H87" s="5">
        <f t="shared" ref="H87:H95" si="5">E87-F87</f>
        <v>0</v>
      </c>
    </row>
    <row r="88" spans="1:8" ht="25.95" customHeight="1">
      <c r="A88" s="157"/>
      <c r="B88" s="161" t="s">
        <v>20</v>
      </c>
      <c r="C88" s="162"/>
      <c r="D88" s="4">
        <f>D86+D87</f>
        <v>0</v>
      </c>
      <c r="E88" s="4">
        <f>E86+E87</f>
        <v>0</v>
      </c>
      <c r="F88" s="4">
        <f>F86+F87</f>
        <v>0</v>
      </c>
      <c r="G88" s="6">
        <f t="shared" si="4"/>
        <v>0</v>
      </c>
      <c r="H88" s="6">
        <f t="shared" si="5"/>
        <v>0</v>
      </c>
    </row>
    <row r="89" spans="1:8" ht="61.2" customHeight="1">
      <c r="A89" s="157"/>
      <c r="B89" s="146" t="s">
        <v>168</v>
      </c>
      <c r="C89" s="8" t="s">
        <v>170</v>
      </c>
      <c r="D89" s="2"/>
      <c r="E89" s="2"/>
      <c r="F89" s="2"/>
      <c r="G89" s="5">
        <f t="shared" si="4"/>
        <v>0</v>
      </c>
      <c r="H89" s="5">
        <f t="shared" si="5"/>
        <v>0</v>
      </c>
    </row>
    <row r="90" spans="1:8" ht="53.4" customHeight="1">
      <c r="A90" s="157"/>
      <c r="B90" s="146"/>
      <c r="C90" s="8" t="s">
        <v>171</v>
      </c>
      <c r="D90" s="2"/>
      <c r="E90" s="2"/>
      <c r="F90" s="2"/>
      <c r="G90" s="5">
        <f t="shared" si="4"/>
        <v>0</v>
      </c>
      <c r="H90" s="5">
        <f t="shared" si="5"/>
        <v>0</v>
      </c>
    </row>
    <row r="91" spans="1:8" ht="17.399999999999999" customHeight="1">
      <c r="A91" s="157"/>
      <c r="B91" s="161" t="s">
        <v>20</v>
      </c>
      <c r="C91" s="162"/>
      <c r="D91" s="4">
        <f>D89+D90</f>
        <v>0</v>
      </c>
      <c r="E91" s="4">
        <f>E89+E90</f>
        <v>0</v>
      </c>
      <c r="F91" s="4">
        <f>F89+F90</f>
        <v>0</v>
      </c>
      <c r="G91" s="6">
        <f t="shared" si="4"/>
        <v>0</v>
      </c>
      <c r="H91" s="6">
        <f t="shared" si="5"/>
        <v>0</v>
      </c>
    </row>
    <row r="92" spans="1:8" ht="25.95" customHeight="1">
      <c r="A92" s="157"/>
      <c r="B92" s="188" t="s">
        <v>169</v>
      </c>
      <c r="C92" s="8" t="s">
        <v>170</v>
      </c>
      <c r="D92" s="2"/>
      <c r="E92" s="2"/>
      <c r="F92" s="2"/>
      <c r="G92" s="5">
        <f t="shared" si="4"/>
        <v>0</v>
      </c>
      <c r="H92" s="5">
        <f t="shared" si="5"/>
        <v>0</v>
      </c>
    </row>
    <row r="93" spans="1:8" ht="29.4" customHeight="1">
      <c r="A93" s="183"/>
      <c r="B93" s="189"/>
      <c r="C93" s="8" t="s">
        <v>171</v>
      </c>
      <c r="D93" s="2"/>
      <c r="E93" s="2"/>
      <c r="F93" s="2"/>
      <c r="G93" s="5">
        <f t="shared" si="4"/>
        <v>0</v>
      </c>
      <c r="H93" s="5">
        <f t="shared" si="5"/>
        <v>0</v>
      </c>
    </row>
    <row r="94" spans="1:8" ht="17.399999999999999" customHeight="1">
      <c r="A94" s="183"/>
      <c r="B94" s="161" t="s">
        <v>20</v>
      </c>
      <c r="C94" s="162"/>
      <c r="D94" s="4">
        <f>D92+D93</f>
        <v>0</v>
      </c>
      <c r="E94" s="4">
        <f>E92+E93</f>
        <v>0</v>
      </c>
      <c r="F94" s="4">
        <f>F92+F93</f>
        <v>0</v>
      </c>
      <c r="G94" s="6">
        <f t="shared" si="4"/>
        <v>0</v>
      </c>
      <c r="H94" s="6">
        <f t="shared" si="5"/>
        <v>0</v>
      </c>
    </row>
    <row r="95" spans="1:8" ht="17.399999999999999" customHeight="1">
      <c r="A95" s="184"/>
      <c r="B95" s="161" t="s">
        <v>172</v>
      </c>
      <c r="C95" s="162"/>
      <c r="D95" s="4">
        <f>D88+D91+D94</f>
        <v>0</v>
      </c>
      <c r="E95" s="4">
        <f>E88+E91+E94</f>
        <v>0</v>
      </c>
      <c r="F95" s="4">
        <f>F88+F91+F94</f>
        <v>0</v>
      </c>
      <c r="G95" s="6">
        <f t="shared" si="4"/>
        <v>0</v>
      </c>
      <c r="H95" s="6">
        <f t="shared" si="5"/>
        <v>0</v>
      </c>
    </row>
    <row r="96" spans="1:8" ht="15.6">
      <c r="A96" s="180" t="s">
        <v>32</v>
      </c>
      <c r="B96" s="181"/>
      <c r="C96" s="182"/>
      <c r="D96" s="9">
        <f>D15+D20+D23+D28+D31+D34+D38+D41+D44+D47+D50+D54+D56+D59+D62+D65+D67+D69+D73+D77+D82+D83+D95</f>
        <v>36294716.18</v>
      </c>
      <c r="E96" s="9">
        <f>E15+E20+E23+E28+E31+E34+E38+E41+E44+E47+E50+E54+E56+E59+E62+E65+E67+E69+E73+E77+E82+E83+E95</f>
        <v>36261576.700000003</v>
      </c>
      <c r="F96" s="9">
        <f>F15+F20+F23+F28+F31+F34+F38+F41+F44+F47+F50+F54+F56+F59+F62+F65+F67+F69+F73+F77+F82+F83+F95</f>
        <v>36261576.700000003</v>
      </c>
      <c r="G96" s="9">
        <f t="shared" si="2"/>
        <v>33139.479999996722</v>
      </c>
      <c r="H96" s="9">
        <f>E96-F96</f>
        <v>0</v>
      </c>
    </row>
    <row r="97" spans="1:8">
      <c r="A97" s="30" t="s">
        <v>21</v>
      </c>
      <c r="B97" s="27"/>
      <c r="C97" s="31"/>
      <c r="D97" s="27"/>
      <c r="E97" s="27"/>
      <c r="F97" s="27"/>
      <c r="G97" s="27"/>
      <c r="H97" s="27"/>
    </row>
    <row r="98" spans="1:8">
      <c r="A98" s="164" t="s">
        <v>36</v>
      </c>
      <c r="B98" s="165"/>
      <c r="C98" s="165"/>
      <c r="D98" s="165"/>
      <c r="E98" s="165"/>
      <c r="F98" s="165"/>
      <c r="G98" s="165"/>
      <c r="H98" s="166"/>
    </row>
    <row r="99" spans="1:8" ht="30.6" customHeight="1">
      <c r="A99" s="156" t="s">
        <v>6</v>
      </c>
      <c r="B99" s="193" t="s">
        <v>38</v>
      </c>
      <c r="C99" s="1" t="s">
        <v>160</v>
      </c>
      <c r="D99" s="2"/>
      <c r="E99" s="2"/>
      <c r="F99" s="2"/>
      <c r="G99" s="5"/>
      <c r="H99" s="5"/>
    </row>
    <row r="100" spans="1:8" ht="30.6" customHeight="1">
      <c r="A100" s="157"/>
      <c r="B100" s="194"/>
      <c r="C100" s="1" t="s">
        <v>161</v>
      </c>
      <c r="D100" s="71"/>
      <c r="E100" s="2"/>
      <c r="F100" s="2"/>
      <c r="G100" s="5"/>
      <c r="H100" s="5"/>
    </row>
    <row r="101" spans="1:8" ht="30.6" customHeight="1">
      <c r="A101" s="157"/>
      <c r="B101" s="194"/>
      <c r="C101" s="1" t="s">
        <v>162</v>
      </c>
      <c r="D101" s="71"/>
      <c r="E101" s="2"/>
      <c r="F101" s="2"/>
      <c r="G101" s="5"/>
      <c r="H101" s="5"/>
    </row>
    <row r="102" spans="1:8" ht="30.6" customHeight="1">
      <c r="A102" s="157"/>
      <c r="B102" s="194"/>
      <c r="C102" s="1" t="s">
        <v>163</v>
      </c>
      <c r="D102" s="71"/>
      <c r="E102" s="2"/>
      <c r="F102" s="2"/>
      <c r="G102" s="5"/>
      <c r="H102" s="5"/>
    </row>
    <row r="103" spans="1:8" ht="30.6" customHeight="1">
      <c r="A103" s="157"/>
      <c r="B103" s="145"/>
      <c r="C103" s="1" t="s">
        <v>190</v>
      </c>
      <c r="D103" s="71"/>
      <c r="E103" s="2"/>
      <c r="F103" s="2"/>
      <c r="G103" s="5"/>
      <c r="H103" s="5"/>
    </row>
    <row r="104" spans="1:8" ht="16.2">
      <c r="A104" s="158"/>
      <c r="B104" s="161" t="s">
        <v>20</v>
      </c>
      <c r="C104" s="162"/>
      <c r="D104" s="4">
        <f>D99+D100+D101+D102+D103</f>
        <v>0</v>
      </c>
      <c r="E104" s="4">
        <f>E99+E100+E101+E102</f>
        <v>0</v>
      </c>
      <c r="F104" s="4">
        <f>F99+F100+F101+F102</f>
        <v>0</v>
      </c>
      <c r="G104" s="6">
        <f t="shared" ref="G104:G118" si="6">D104-F104</f>
        <v>0</v>
      </c>
      <c r="H104" s="6">
        <f t="shared" ref="H104:H118" si="7">E104-F104</f>
        <v>0</v>
      </c>
    </row>
    <row r="105" spans="1:8" ht="24" customHeight="1">
      <c r="A105" s="156" t="s">
        <v>7</v>
      </c>
      <c r="B105" s="159" t="s">
        <v>54</v>
      </c>
      <c r="C105" s="1" t="s">
        <v>95</v>
      </c>
      <c r="D105" s="2">
        <v>480</v>
      </c>
      <c r="E105" s="2">
        <v>0</v>
      </c>
      <c r="F105" s="2">
        <v>0</v>
      </c>
      <c r="G105" s="5">
        <f t="shared" si="6"/>
        <v>480</v>
      </c>
      <c r="H105" s="5">
        <f t="shared" si="7"/>
        <v>0</v>
      </c>
    </row>
    <row r="106" spans="1:8" ht="42" customHeight="1">
      <c r="A106" s="157"/>
      <c r="B106" s="160"/>
      <c r="C106" s="1" t="s">
        <v>97</v>
      </c>
      <c r="D106" s="2"/>
      <c r="E106" s="2"/>
      <c r="F106" s="2"/>
      <c r="G106" s="5">
        <f>D106-F106</f>
        <v>0</v>
      </c>
      <c r="H106" s="5">
        <f t="shared" si="7"/>
        <v>0</v>
      </c>
    </row>
    <row r="107" spans="1:8" ht="16.2">
      <c r="A107" s="158"/>
      <c r="B107" s="161" t="s">
        <v>20</v>
      </c>
      <c r="C107" s="162"/>
      <c r="D107" s="4">
        <f>D105+D106</f>
        <v>480</v>
      </c>
      <c r="E107" s="4">
        <f>E105+E106</f>
        <v>0</v>
      </c>
      <c r="F107" s="4">
        <f>F105+F106</f>
        <v>0</v>
      </c>
      <c r="G107" s="6">
        <f t="shared" si="6"/>
        <v>480</v>
      </c>
      <c r="H107" s="6">
        <f t="shared" si="7"/>
        <v>0</v>
      </c>
    </row>
    <row r="108" spans="1:8" ht="27.6" customHeight="1">
      <c r="A108" s="156" t="s">
        <v>8</v>
      </c>
      <c r="B108" s="159" t="s">
        <v>39</v>
      </c>
      <c r="C108" s="1" t="s">
        <v>95</v>
      </c>
      <c r="D108" s="2">
        <v>3000</v>
      </c>
      <c r="E108" s="2">
        <v>0</v>
      </c>
      <c r="F108" s="2">
        <v>0</v>
      </c>
      <c r="G108" s="5">
        <f t="shared" si="6"/>
        <v>3000</v>
      </c>
      <c r="H108" s="5">
        <f t="shared" si="7"/>
        <v>0</v>
      </c>
    </row>
    <row r="109" spans="1:8" ht="27.6" customHeight="1">
      <c r="A109" s="157"/>
      <c r="B109" s="160"/>
      <c r="C109" s="1" t="s">
        <v>97</v>
      </c>
      <c r="D109" s="2"/>
      <c r="E109" s="2"/>
      <c r="F109" s="2"/>
      <c r="G109" s="5">
        <f t="shared" si="6"/>
        <v>0</v>
      </c>
      <c r="H109" s="5">
        <f t="shared" si="7"/>
        <v>0</v>
      </c>
    </row>
    <row r="110" spans="1:8" ht="22.95" customHeight="1">
      <c r="A110" s="157"/>
      <c r="B110" s="160"/>
      <c r="C110" s="8"/>
      <c r="D110" s="2"/>
      <c r="E110" s="2"/>
      <c r="F110" s="2"/>
      <c r="G110" s="5">
        <f>D110-F110</f>
        <v>0</v>
      </c>
      <c r="H110" s="5">
        <f t="shared" si="7"/>
        <v>0</v>
      </c>
    </row>
    <row r="111" spans="1:8" ht="16.2">
      <c r="A111" s="158"/>
      <c r="B111" s="161" t="s">
        <v>20</v>
      </c>
      <c r="C111" s="162"/>
      <c r="D111" s="4">
        <f>D108+D109+D110</f>
        <v>3000</v>
      </c>
      <c r="E111" s="4">
        <f>E108+E109+E110</f>
        <v>0</v>
      </c>
      <c r="F111" s="4">
        <f>F108+F109+F110</f>
        <v>0</v>
      </c>
      <c r="G111" s="6">
        <f t="shared" si="6"/>
        <v>3000</v>
      </c>
      <c r="H111" s="6">
        <f t="shared" si="7"/>
        <v>0</v>
      </c>
    </row>
    <row r="112" spans="1:8" ht="25.95" customHeight="1">
      <c r="A112" s="156" t="s">
        <v>9</v>
      </c>
      <c r="B112" s="159" t="s">
        <v>40</v>
      </c>
      <c r="C112" s="1" t="s">
        <v>99</v>
      </c>
      <c r="D112" s="2"/>
      <c r="E112" s="2"/>
      <c r="F112" s="2"/>
      <c r="G112" s="5">
        <f t="shared" si="6"/>
        <v>0</v>
      </c>
      <c r="H112" s="5">
        <f t="shared" si="7"/>
        <v>0</v>
      </c>
    </row>
    <row r="113" spans="1:8" ht="45.6" customHeight="1">
      <c r="A113" s="157"/>
      <c r="B113" s="160"/>
      <c r="C113" s="8"/>
      <c r="D113" s="2"/>
      <c r="E113" s="2"/>
      <c r="F113" s="2"/>
      <c r="G113" s="5">
        <f t="shared" si="6"/>
        <v>0</v>
      </c>
      <c r="H113" s="5">
        <f t="shared" si="7"/>
        <v>0</v>
      </c>
    </row>
    <row r="114" spans="1:8" ht="16.2">
      <c r="A114" s="158"/>
      <c r="B114" s="161" t="s">
        <v>20</v>
      </c>
      <c r="C114" s="162"/>
      <c r="D114" s="4">
        <f>D112+D113</f>
        <v>0</v>
      </c>
      <c r="E114" s="4">
        <f>E112+E113</f>
        <v>0</v>
      </c>
      <c r="F114" s="4">
        <f>F112+F113</f>
        <v>0</v>
      </c>
      <c r="G114" s="6">
        <f t="shared" si="6"/>
        <v>0</v>
      </c>
      <c r="H114" s="6">
        <f t="shared" si="7"/>
        <v>0</v>
      </c>
    </row>
    <row r="115" spans="1:8" ht="61.95" customHeight="1">
      <c r="A115" s="156" t="s">
        <v>10</v>
      </c>
      <c r="B115" s="159" t="s">
        <v>41</v>
      </c>
      <c r="C115" s="1" t="s">
        <v>98</v>
      </c>
      <c r="D115" s="2">
        <v>4810</v>
      </c>
      <c r="E115" s="2">
        <v>4810</v>
      </c>
      <c r="F115" s="2">
        <v>4810</v>
      </c>
      <c r="G115" s="5">
        <f t="shared" si="6"/>
        <v>0</v>
      </c>
      <c r="H115" s="5">
        <f t="shared" si="7"/>
        <v>0</v>
      </c>
    </row>
    <row r="116" spans="1:8" ht="135.6" customHeight="1">
      <c r="A116" s="157"/>
      <c r="B116" s="160"/>
      <c r="C116" s="1" t="s">
        <v>96</v>
      </c>
      <c r="D116" s="2">
        <v>3090</v>
      </c>
      <c r="E116" s="2">
        <v>0</v>
      </c>
      <c r="F116" s="2">
        <v>0</v>
      </c>
      <c r="G116" s="2">
        <f t="shared" si="6"/>
        <v>3090</v>
      </c>
      <c r="H116" s="5">
        <f t="shared" si="7"/>
        <v>0</v>
      </c>
    </row>
    <row r="117" spans="1:8" ht="16.2">
      <c r="A117" s="158"/>
      <c r="B117" s="161" t="s">
        <v>20</v>
      </c>
      <c r="C117" s="162"/>
      <c r="D117" s="4">
        <f>D115+D116</f>
        <v>7900</v>
      </c>
      <c r="E117" s="4">
        <f>E115+E116</f>
        <v>4810</v>
      </c>
      <c r="F117" s="4">
        <f>F115+F116</f>
        <v>4810</v>
      </c>
      <c r="G117" s="6">
        <f t="shared" si="6"/>
        <v>3090</v>
      </c>
      <c r="H117" s="6">
        <f t="shared" si="7"/>
        <v>0</v>
      </c>
    </row>
    <row r="118" spans="1:8" ht="15.6">
      <c r="A118" s="180" t="s">
        <v>42</v>
      </c>
      <c r="B118" s="181"/>
      <c r="C118" s="182"/>
      <c r="D118" s="33">
        <f>D117+D111+D107+D104+D114</f>
        <v>11380</v>
      </c>
      <c r="E118" s="33">
        <f>E117+E111+E107+E104+E114</f>
        <v>4810</v>
      </c>
      <c r="F118" s="33">
        <f>F104+F107+F111+F114+F117</f>
        <v>4810</v>
      </c>
      <c r="G118" s="9">
        <f t="shared" si="6"/>
        <v>6570</v>
      </c>
      <c r="H118" s="9">
        <f t="shared" si="7"/>
        <v>0</v>
      </c>
    </row>
    <row r="119" spans="1:8">
      <c r="A119" s="164" t="s">
        <v>48</v>
      </c>
      <c r="B119" s="165"/>
      <c r="C119" s="165"/>
      <c r="D119" s="165"/>
      <c r="E119" s="165"/>
      <c r="F119" s="165"/>
      <c r="G119" s="165"/>
      <c r="H119" s="166"/>
    </row>
    <row r="120" spans="1:8" ht="24" customHeight="1">
      <c r="A120" s="124" t="s">
        <v>6</v>
      </c>
      <c r="B120" s="174" t="s">
        <v>53</v>
      </c>
      <c r="C120" s="8" t="s">
        <v>145</v>
      </c>
      <c r="D120" s="2">
        <v>3157600</v>
      </c>
      <c r="E120" s="2">
        <v>3157600</v>
      </c>
      <c r="F120" s="2">
        <v>3157600</v>
      </c>
      <c r="G120" s="5">
        <f>D120-F120</f>
        <v>0</v>
      </c>
      <c r="H120" s="5">
        <f>E120-F120</f>
        <v>0</v>
      </c>
    </row>
    <row r="121" spans="1:8" ht="23.4" customHeight="1">
      <c r="A121" s="124"/>
      <c r="B121" s="175"/>
      <c r="C121" s="8"/>
      <c r="D121" s="2"/>
      <c r="E121" s="2"/>
      <c r="F121" s="2"/>
      <c r="G121" s="5"/>
      <c r="H121" s="5"/>
    </row>
    <row r="122" spans="1:8" ht="16.2">
      <c r="A122" s="124"/>
      <c r="B122" s="161" t="s">
        <v>20</v>
      </c>
      <c r="C122" s="162"/>
      <c r="D122" s="4">
        <f>D120+D121</f>
        <v>3157600</v>
      </c>
      <c r="E122" s="4">
        <f>E120+E121</f>
        <v>3157600</v>
      </c>
      <c r="F122" s="4">
        <f>F120+F121</f>
        <v>3157600</v>
      </c>
      <c r="G122" s="9">
        <f>D122-F122</f>
        <v>0</v>
      </c>
      <c r="H122" s="9">
        <f>E122-F122</f>
        <v>0</v>
      </c>
    </row>
    <row r="123" spans="1:8" ht="15.6">
      <c r="A123" s="180" t="s">
        <v>43</v>
      </c>
      <c r="B123" s="181"/>
      <c r="C123" s="182"/>
      <c r="D123" s="33">
        <f>D122</f>
        <v>3157600</v>
      </c>
      <c r="E123" s="33">
        <f>E122</f>
        <v>3157600</v>
      </c>
      <c r="F123" s="33">
        <f>F122</f>
        <v>3157600</v>
      </c>
      <c r="G123" s="9">
        <f>D123-F123</f>
        <v>0</v>
      </c>
      <c r="H123" s="9">
        <f>E123-F123</f>
        <v>0</v>
      </c>
    </row>
    <row r="124" spans="1:8">
      <c r="A124" s="164" t="s">
        <v>45</v>
      </c>
      <c r="B124" s="165"/>
      <c r="C124" s="165"/>
      <c r="D124" s="165"/>
      <c r="E124" s="165"/>
      <c r="F124" s="165"/>
      <c r="G124" s="165"/>
      <c r="H124" s="166"/>
    </row>
    <row r="125" spans="1:8" ht="43.2" customHeight="1">
      <c r="A125" s="156" t="s">
        <v>6</v>
      </c>
      <c r="B125" s="25" t="s">
        <v>46</v>
      </c>
      <c r="C125" s="8" t="s">
        <v>100</v>
      </c>
      <c r="D125" s="5">
        <v>17272352.280000001</v>
      </c>
      <c r="E125" s="5">
        <v>16296301.640000001</v>
      </c>
      <c r="F125" s="5">
        <v>16295654.02</v>
      </c>
      <c r="G125" s="5">
        <f>D125-F125</f>
        <v>976698.26000000164</v>
      </c>
      <c r="H125" s="5">
        <f>E125-F125</f>
        <v>647.62000000104308</v>
      </c>
    </row>
    <row r="126" spans="1:8" ht="16.2">
      <c r="A126" s="158"/>
      <c r="B126" s="161" t="s">
        <v>20</v>
      </c>
      <c r="C126" s="162"/>
      <c r="D126" s="7">
        <f>D125</f>
        <v>17272352.280000001</v>
      </c>
      <c r="E126" s="7">
        <f>E125</f>
        <v>16296301.640000001</v>
      </c>
      <c r="F126" s="7">
        <f>F125</f>
        <v>16295654.02</v>
      </c>
      <c r="G126" s="9">
        <f>D126-F126</f>
        <v>976698.26000000164</v>
      </c>
      <c r="H126" s="6">
        <f>E126-F126</f>
        <v>647.62000000104308</v>
      </c>
    </row>
    <row r="127" spans="1:8" ht="47.4" customHeight="1">
      <c r="A127" s="156" t="s">
        <v>7</v>
      </c>
      <c r="B127" s="25" t="s">
        <v>173</v>
      </c>
      <c r="C127" s="8" t="s">
        <v>101</v>
      </c>
      <c r="D127" s="5"/>
      <c r="E127" s="2"/>
      <c r="F127" s="2"/>
      <c r="G127" s="5">
        <f>D127-F127</f>
        <v>0</v>
      </c>
      <c r="H127" s="5">
        <f>E127-F127</f>
        <v>0</v>
      </c>
    </row>
    <row r="128" spans="1:8" ht="16.2">
      <c r="A128" s="158"/>
      <c r="B128" s="161" t="s">
        <v>20</v>
      </c>
      <c r="C128" s="162"/>
      <c r="D128" s="7">
        <f>D127</f>
        <v>0</v>
      </c>
      <c r="E128" s="3">
        <f>E127</f>
        <v>0</v>
      </c>
      <c r="F128" s="3">
        <f>F127</f>
        <v>0</v>
      </c>
      <c r="G128" s="9">
        <f>D128-F128</f>
        <v>0</v>
      </c>
      <c r="H128" s="6">
        <f>E128-F128</f>
        <v>0</v>
      </c>
    </row>
    <row r="129" spans="1:8" ht="15.6">
      <c r="A129" s="180" t="s">
        <v>44</v>
      </c>
      <c r="B129" s="181"/>
      <c r="C129" s="182"/>
      <c r="D129" s="9">
        <f>D128+D126</f>
        <v>17272352.280000001</v>
      </c>
      <c r="E129" s="33">
        <f>E128+E126</f>
        <v>16296301.640000001</v>
      </c>
      <c r="F129" s="33">
        <f>F128+F126</f>
        <v>16295654.02</v>
      </c>
      <c r="G129" s="9">
        <f>D129-F129</f>
        <v>976698.26000000164</v>
      </c>
      <c r="H129" s="9">
        <f>E129-F129</f>
        <v>647.62000000104308</v>
      </c>
    </row>
    <row r="130" spans="1:8">
      <c r="A130" s="164" t="s">
        <v>68</v>
      </c>
      <c r="B130" s="165"/>
      <c r="C130" s="165"/>
      <c r="D130" s="165"/>
      <c r="E130" s="165"/>
      <c r="F130" s="165"/>
      <c r="G130" s="165"/>
      <c r="H130" s="166"/>
    </row>
    <row r="131" spans="1:8" ht="39.6">
      <c r="A131" s="156" t="s">
        <v>6</v>
      </c>
      <c r="B131" s="25" t="s">
        <v>151</v>
      </c>
      <c r="C131" s="8" t="s">
        <v>164</v>
      </c>
      <c r="D131" s="2">
        <v>898761.54</v>
      </c>
      <c r="E131" s="2">
        <v>898761.54</v>
      </c>
      <c r="F131" s="2">
        <v>898761.54</v>
      </c>
      <c r="G131" s="5">
        <f>D131-F131</f>
        <v>0</v>
      </c>
      <c r="H131" s="5">
        <f>E131-F131</f>
        <v>0</v>
      </c>
    </row>
    <row r="132" spans="1:8" ht="16.2">
      <c r="A132" s="158"/>
      <c r="B132" s="161" t="s">
        <v>20</v>
      </c>
      <c r="C132" s="162"/>
      <c r="D132" s="4">
        <f>D131</f>
        <v>898761.54</v>
      </c>
      <c r="E132" s="4">
        <f>E131</f>
        <v>898761.54</v>
      </c>
      <c r="F132" s="4">
        <f>F131</f>
        <v>898761.54</v>
      </c>
      <c r="G132" s="7">
        <f>D132-F132</f>
        <v>0</v>
      </c>
      <c r="H132" s="7">
        <f>E132-F132</f>
        <v>0</v>
      </c>
    </row>
    <row r="133" spans="1:8" ht="39.6">
      <c r="A133" s="156" t="s">
        <v>7</v>
      </c>
      <c r="B133" s="25" t="s">
        <v>152</v>
      </c>
      <c r="C133" s="8" t="s">
        <v>164</v>
      </c>
      <c r="D133" s="2">
        <v>100000</v>
      </c>
      <c r="E133" s="5">
        <v>100000</v>
      </c>
      <c r="F133" s="5">
        <v>100000</v>
      </c>
      <c r="G133" s="5">
        <f>D133-F133</f>
        <v>0</v>
      </c>
      <c r="H133" s="5">
        <f>E133-F133</f>
        <v>0</v>
      </c>
    </row>
    <row r="134" spans="1:8" ht="16.2">
      <c r="A134" s="158"/>
      <c r="B134" s="161" t="s">
        <v>20</v>
      </c>
      <c r="C134" s="162"/>
      <c r="D134" s="4">
        <f>D133</f>
        <v>100000</v>
      </c>
      <c r="E134" s="6">
        <f>E133</f>
        <v>100000</v>
      </c>
      <c r="F134" s="6">
        <f>F133</f>
        <v>100000</v>
      </c>
      <c r="G134" s="7">
        <f>D134-F134</f>
        <v>0</v>
      </c>
      <c r="H134" s="7">
        <f>E134-F134</f>
        <v>0</v>
      </c>
    </row>
    <row r="135" spans="1:8" ht="26.4">
      <c r="A135" s="156" t="s">
        <v>8</v>
      </c>
      <c r="B135" s="25" t="s">
        <v>153</v>
      </c>
      <c r="C135" s="8" t="s">
        <v>164</v>
      </c>
      <c r="D135" s="2">
        <v>47900</v>
      </c>
      <c r="E135" s="5">
        <v>47900</v>
      </c>
      <c r="F135" s="5">
        <v>47900</v>
      </c>
      <c r="G135" s="72">
        <f t="shared" ref="G135:G136" si="8">D135-F135</f>
        <v>0</v>
      </c>
      <c r="H135" s="72">
        <f t="shared" ref="H135:H136" si="9">E135-F135</f>
        <v>0</v>
      </c>
    </row>
    <row r="136" spans="1:8" ht="16.2">
      <c r="A136" s="158"/>
      <c r="B136" s="161" t="s">
        <v>20</v>
      </c>
      <c r="C136" s="162"/>
      <c r="D136" s="4">
        <f>D135</f>
        <v>47900</v>
      </c>
      <c r="E136" s="4">
        <f>E135</f>
        <v>47900</v>
      </c>
      <c r="F136" s="4">
        <f>F135</f>
        <v>47900</v>
      </c>
      <c r="G136" s="7">
        <f t="shared" si="8"/>
        <v>0</v>
      </c>
      <c r="H136" s="7">
        <f t="shared" si="9"/>
        <v>0</v>
      </c>
    </row>
    <row r="137" spans="1:8" ht="81.599999999999994" customHeight="1">
      <c r="A137" s="156" t="s">
        <v>9</v>
      </c>
      <c r="B137" s="25" t="s">
        <v>154</v>
      </c>
      <c r="C137" s="8" t="s">
        <v>164</v>
      </c>
      <c r="D137" s="2">
        <v>1023015.62</v>
      </c>
      <c r="E137" s="2">
        <v>1023015.62</v>
      </c>
      <c r="F137" s="2">
        <v>1023015.62</v>
      </c>
      <c r="G137" s="5">
        <f>D137-F137</f>
        <v>0</v>
      </c>
      <c r="H137" s="5">
        <f>E137-F137</f>
        <v>0</v>
      </c>
    </row>
    <row r="138" spans="1:8" ht="16.2">
      <c r="A138" s="158"/>
      <c r="B138" s="161" t="s">
        <v>20</v>
      </c>
      <c r="C138" s="162"/>
      <c r="D138" s="4">
        <f>D137</f>
        <v>1023015.62</v>
      </c>
      <c r="E138" s="4">
        <f>E137</f>
        <v>1023015.62</v>
      </c>
      <c r="F138" s="4">
        <f>F137</f>
        <v>1023015.62</v>
      </c>
      <c r="G138" s="7">
        <f>D138-F138</f>
        <v>0</v>
      </c>
      <c r="H138" s="7">
        <f>E138-F138</f>
        <v>0</v>
      </c>
    </row>
    <row r="139" spans="1:8" ht="52.8">
      <c r="A139" s="156" t="s">
        <v>10</v>
      </c>
      <c r="B139" s="25" t="s">
        <v>156</v>
      </c>
      <c r="C139" s="8" t="s">
        <v>164</v>
      </c>
      <c r="D139" s="2">
        <v>2974322.84</v>
      </c>
      <c r="E139" s="2">
        <v>2974322.84</v>
      </c>
      <c r="F139" s="2">
        <v>2974322.84</v>
      </c>
      <c r="G139" s="72">
        <f>D139-F139</f>
        <v>0</v>
      </c>
      <c r="H139" s="72">
        <f>E139-F139</f>
        <v>0</v>
      </c>
    </row>
    <row r="140" spans="1:8" ht="16.2">
      <c r="A140" s="158"/>
      <c r="B140" s="161" t="s">
        <v>20</v>
      </c>
      <c r="C140" s="162"/>
      <c r="D140" s="4">
        <f>D139</f>
        <v>2974322.84</v>
      </c>
      <c r="E140" s="4">
        <f>E139</f>
        <v>2974322.84</v>
      </c>
      <c r="F140" s="4">
        <f>F139</f>
        <v>2974322.84</v>
      </c>
      <c r="G140" s="7">
        <f t="shared" ref="G140:G151" si="10">D140-F140</f>
        <v>0</v>
      </c>
      <c r="H140" s="7">
        <f t="shared" ref="H140:H151" si="11">E140-F140</f>
        <v>0</v>
      </c>
    </row>
    <row r="141" spans="1:8" ht="118.8">
      <c r="A141" s="156" t="s">
        <v>11</v>
      </c>
      <c r="B141" s="25" t="s">
        <v>58</v>
      </c>
      <c r="C141" s="8" t="s">
        <v>113</v>
      </c>
      <c r="D141" s="2">
        <v>0</v>
      </c>
      <c r="E141" s="5">
        <v>0</v>
      </c>
      <c r="F141" s="5">
        <v>0</v>
      </c>
      <c r="G141" s="7">
        <f t="shared" si="10"/>
        <v>0</v>
      </c>
      <c r="H141" s="7">
        <f t="shared" si="11"/>
        <v>0</v>
      </c>
    </row>
    <row r="142" spans="1:8" ht="16.2">
      <c r="A142" s="158"/>
      <c r="B142" s="161" t="s">
        <v>20</v>
      </c>
      <c r="C142" s="162"/>
      <c r="D142" s="4">
        <f>D141</f>
        <v>0</v>
      </c>
      <c r="E142" s="4">
        <f>E141</f>
        <v>0</v>
      </c>
      <c r="F142" s="4">
        <f>F141</f>
        <v>0</v>
      </c>
      <c r="G142" s="7">
        <f t="shared" si="10"/>
        <v>0</v>
      </c>
      <c r="H142" s="7">
        <f t="shared" si="11"/>
        <v>0</v>
      </c>
    </row>
    <row r="143" spans="1:8" ht="24.6" customHeight="1">
      <c r="A143" s="156" t="s">
        <v>12</v>
      </c>
      <c r="B143" s="159" t="s">
        <v>59</v>
      </c>
      <c r="C143" s="8" t="s">
        <v>103</v>
      </c>
      <c r="D143" s="2">
        <v>299680.59999999998</v>
      </c>
      <c r="E143" s="5">
        <v>299626.98</v>
      </c>
      <c r="F143" s="5">
        <v>299626.98</v>
      </c>
      <c r="G143" s="7">
        <f t="shared" si="10"/>
        <v>53.619999999995343</v>
      </c>
      <c r="H143" s="7">
        <f t="shared" si="11"/>
        <v>0</v>
      </c>
    </row>
    <row r="144" spans="1:8" ht="24.6" customHeight="1">
      <c r="A144" s="157"/>
      <c r="B144" s="192"/>
      <c r="C144" s="8" t="s">
        <v>102</v>
      </c>
      <c r="D144" s="2">
        <v>6784.45</v>
      </c>
      <c r="E144" s="5">
        <v>6784.45</v>
      </c>
      <c r="F144" s="5">
        <v>6784.45</v>
      </c>
      <c r="G144" s="7">
        <f t="shared" si="10"/>
        <v>0</v>
      </c>
      <c r="H144" s="7">
        <f t="shared" si="11"/>
        <v>0</v>
      </c>
    </row>
    <row r="145" spans="1:8" ht="24.6" customHeight="1">
      <c r="A145" s="157"/>
      <c r="B145" s="192"/>
      <c r="C145" s="8" t="s">
        <v>106</v>
      </c>
      <c r="D145" s="2">
        <v>191468.79</v>
      </c>
      <c r="E145" s="5">
        <v>191468.79</v>
      </c>
      <c r="F145" s="5">
        <v>191468.79</v>
      </c>
      <c r="G145" s="7">
        <f t="shared" si="10"/>
        <v>0</v>
      </c>
      <c r="H145" s="7">
        <f t="shared" si="11"/>
        <v>0</v>
      </c>
    </row>
    <row r="146" spans="1:8" ht="24.6" customHeight="1">
      <c r="A146" s="157"/>
      <c r="B146" s="192"/>
      <c r="C146" s="8" t="s">
        <v>104</v>
      </c>
      <c r="D146" s="2">
        <v>58666</v>
      </c>
      <c r="E146" s="5">
        <v>58666</v>
      </c>
      <c r="F146" s="5">
        <v>58666</v>
      </c>
      <c r="G146" s="7">
        <f t="shared" si="10"/>
        <v>0</v>
      </c>
      <c r="H146" s="7">
        <f t="shared" si="11"/>
        <v>0</v>
      </c>
    </row>
    <row r="147" spans="1:8" ht="24.6" customHeight="1">
      <c r="A147" s="157"/>
      <c r="B147" s="192"/>
      <c r="C147" s="8" t="s">
        <v>157</v>
      </c>
      <c r="D147" s="2">
        <v>11459.76</v>
      </c>
      <c r="E147" s="5">
        <v>11459.76</v>
      </c>
      <c r="F147" s="5">
        <v>11459.76</v>
      </c>
      <c r="G147" s="7">
        <f t="shared" si="10"/>
        <v>0</v>
      </c>
      <c r="H147" s="7">
        <f t="shared" si="11"/>
        <v>0</v>
      </c>
    </row>
    <row r="148" spans="1:8" ht="24.6" customHeight="1">
      <c r="A148" s="157"/>
      <c r="B148" s="145"/>
      <c r="C148" s="8"/>
      <c r="D148" s="2"/>
      <c r="E148" s="5"/>
      <c r="F148" s="5"/>
      <c r="G148" s="7">
        <f t="shared" si="10"/>
        <v>0</v>
      </c>
      <c r="H148" s="7">
        <f t="shared" si="11"/>
        <v>0</v>
      </c>
    </row>
    <row r="149" spans="1:8" ht="16.2">
      <c r="A149" s="158"/>
      <c r="B149" s="161" t="s">
        <v>20</v>
      </c>
      <c r="C149" s="162"/>
      <c r="D149" s="4">
        <f>D143+D144+D145+D146+D147+D148</f>
        <v>568059.6</v>
      </c>
      <c r="E149" s="4">
        <f>E143+E144+E145+E146+E147+E148</f>
        <v>568005.98</v>
      </c>
      <c r="F149" s="4">
        <f>F143+F144+F145+F146+F147+F148</f>
        <v>568005.98</v>
      </c>
      <c r="G149" s="7">
        <f t="shared" si="10"/>
        <v>53.619999999995343</v>
      </c>
      <c r="H149" s="7">
        <f t="shared" si="11"/>
        <v>0</v>
      </c>
    </row>
    <row r="150" spans="1:8" ht="15.6">
      <c r="A150" s="180" t="s">
        <v>57</v>
      </c>
      <c r="B150" s="181"/>
      <c r="C150" s="182"/>
      <c r="D150" s="33">
        <f>D132+D134+D136+D138+D140+D142+D149</f>
        <v>5612059.5999999996</v>
      </c>
      <c r="E150" s="33">
        <f>E132+E134+E136+E138+E140+E142+E149</f>
        <v>5612005.9800000004</v>
      </c>
      <c r="F150" s="33">
        <f>F132+F134+F136+F138+F140+F142+F149</f>
        <v>5612005.9800000004</v>
      </c>
      <c r="G150" s="12">
        <f t="shared" si="10"/>
        <v>53.619999999180436</v>
      </c>
      <c r="H150" s="12">
        <f t="shared" si="11"/>
        <v>0</v>
      </c>
    </row>
    <row r="151" spans="1:8" ht="15.6">
      <c r="A151" s="190" t="s">
        <v>47</v>
      </c>
      <c r="B151" s="191"/>
      <c r="C151" s="191"/>
      <c r="D151" s="34">
        <f>D96+D118+D123+D129+D150</f>
        <v>62348108.060000002</v>
      </c>
      <c r="E151" s="34">
        <f>E96+E118+E123+E129+E150</f>
        <v>61332294.320000008</v>
      </c>
      <c r="F151" s="34">
        <f>F96+F118+F123+F129+F150</f>
        <v>61331646.700000003</v>
      </c>
      <c r="G151" s="34">
        <f t="shared" si="10"/>
        <v>1016461.3599999994</v>
      </c>
      <c r="H151" s="34">
        <f t="shared" si="11"/>
        <v>647.62000000476837</v>
      </c>
    </row>
    <row r="153" spans="1:8" ht="18">
      <c r="B153" s="35" t="s">
        <v>193</v>
      </c>
      <c r="C153" s="35" t="s">
        <v>112</v>
      </c>
      <c r="D153" s="35" t="s">
        <v>194</v>
      </c>
    </row>
    <row r="154" spans="1:8" ht="18">
      <c r="B154" s="35"/>
      <c r="C154" s="35"/>
      <c r="D154" s="35"/>
    </row>
    <row r="155" spans="1:8" ht="36">
      <c r="B155" s="36" t="s">
        <v>158</v>
      </c>
      <c r="C155" s="35" t="s">
        <v>112</v>
      </c>
      <c r="D155" s="35" t="s">
        <v>159</v>
      </c>
    </row>
    <row r="156" spans="1:8" ht="17.399999999999999">
      <c r="B156" s="37"/>
      <c r="C156" s="37"/>
      <c r="D156" s="37"/>
    </row>
  </sheetData>
  <mergeCells count="126">
    <mergeCell ref="A124:H124"/>
    <mergeCell ref="A125:A126"/>
    <mergeCell ref="B126:C126"/>
    <mergeCell ref="A127:A128"/>
    <mergeCell ref="B128:C128"/>
    <mergeCell ref="A129:C129"/>
    <mergeCell ref="B99:B103"/>
    <mergeCell ref="A150:C150"/>
    <mergeCell ref="A130:H130"/>
    <mergeCell ref="A131:A132"/>
    <mergeCell ref="B132:C132"/>
    <mergeCell ref="A133:A134"/>
    <mergeCell ref="B134:C134"/>
    <mergeCell ref="A135:A136"/>
    <mergeCell ref="B136:C136"/>
    <mergeCell ref="A105:A107"/>
    <mergeCell ref="B105:B106"/>
    <mergeCell ref="B107:C107"/>
    <mergeCell ref="A108:A111"/>
    <mergeCell ref="B108:B110"/>
    <mergeCell ref="B111:C111"/>
    <mergeCell ref="A151:C151"/>
    <mergeCell ref="A137:A138"/>
    <mergeCell ref="B138:C138"/>
    <mergeCell ref="A139:A140"/>
    <mergeCell ref="B140:C140"/>
    <mergeCell ref="A141:A142"/>
    <mergeCell ref="B142:C142"/>
    <mergeCell ref="B143:B148"/>
    <mergeCell ref="A143:A149"/>
    <mergeCell ref="B149:C149"/>
    <mergeCell ref="A98:H98"/>
    <mergeCell ref="A99:A104"/>
    <mergeCell ref="B104:C104"/>
    <mergeCell ref="A118:C118"/>
    <mergeCell ref="A119:H119"/>
    <mergeCell ref="A120:A122"/>
    <mergeCell ref="B120:B121"/>
    <mergeCell ref="B122:C122"/>
    <mergeCell ref="A123:C123"/>
    <mergeCell ref="A112:A114"/>
    <mergeCell ref="B112:B113"/>
    <mergeCell ref="B114:C114"/>
    <mergeCell ref="A115:A117"/>
    <mergeCell ref="B115:B116"/>
    <mergeCell ref="B117:C117"/>
    <mergeCell ref="A78:A82"/>
    <mergeCell ref="B78:B81"/>
    <mergeCell ref="B82:C82"/>
    <mergeCell ref="A96:C96"/>
    <mergeCell ref="A85:A95"/>
    <mergeCell ref="B85:H85"/>
    <mergeCell ref="B86:B87"/>
    <mergeCell ref="B88:C88"/>
    <mergeCell ref="B89:B90"/>
    <mergeCell ref="B91:C91"/>
    <mergeCell ref="B92:B93"/>
    <mergeCell ref="B94:C94"/>
    <mergeCell ref="B95:C95"/>
    <mergeCell ref="B84:C84"/>
    <mergeCell ref="A83:A84"/>
    <mergeCell ref="B73:C73"/>
    <mergeCell ref="A74:A76"/>
    <mergeCell ref="B74:B76"/>
    <mergeCell ref="A60:A62"/>
    <mergeCell ref="B60:B61"/>
    <mergeCell ref="B62:C62"/>
    <mergeCell ref="B77:C77"/>
    <mergeCell ref="A63:A65"/>
    <mergeCell ref="B63:B64"/>
    <mergeCell ref="B65:C65"/>
    <mergeCell ref="A66:A67"/>
    <mergeCell ref="B67:C67"/>
    <mergeCell ref="A68:A69"/>
    <mergeCell ref="B69:C69"/>
    <mergeCell ref="A70:A72"/>
    <mergeCell ref="B70:B72"/>
    <mergeCell ref="A57:A59"/>
    <mergeCell ref="B57:B58"/>
    <mergeCell ref="B59:C59"/>
    <mergeCell ref="A39:A41"/>
    <mergeCell ref="B39:B40"/>
    <mergeCell ref="A48:A50"/>
    <mergeCell ref="B48:B49"/>
    <mergeCell ref="B50:C50"/>
    <mergeCell ref="A51:A54"/>
    <mergeCell ref="B51:B53"/>
    <mergeCell ref="B54:C54"/>
    <mergeCell ref="A45:A47"/>
    <mergeCell ref="B45:B46"/>
    <mergeCell ref="B41:C41"/>
    <mergeCell ref="A42:A44"/>
    <mergeCell ref="B42:B43"/>
    <mergeCell ref="B44:C44"/>
    <mergeCell ref="A35:A38"/>
    <mergeCell ref="B35:B37"/>
    <mergeCell ref="B38:C38"/>
    <mergeCell ref="B47:C47"/>
    <mergeCell ref="A55:A56"/>
    <mergeCell ref="B56:C56"/>
    <mergeCell ref="A29:A31"/>
    <mergeCell ref="B29:B30"/>
    <mergeCell ref="B31:C31"/>
    <mergeCell ref="A32:A34"/>
    <mergeCell ref="B32:B33"/>
    <mergeCell ref="B34:C34"/>
    <mergeCell ref="A24:A28"/>
    <mergeCell ref="B24:B27"/>
    <mergeCell ref="B28:C28"/>
    <mergeCell ref="A9:H9"/>
    <mergeCell ref="A10:A15"/>
    <mergeCell ref="B10:B13"/>
    <mergeCell ref="B15:C15"/>
    <mergeCell ref="A16:A20"/>
    <mergeCell ref="B16:B19"/>
    <mergeCell ref="B20:C20"/>
    <mergeCell ref="E1:H1"/>
    <mergeCell ref="E2:H2"/>
    <mergeCell ref="E3:H3"/>
    <mergeCell ref="E4:H4"/>
    <mergeCell ref="A5:H5"/>
    <mergeCell ref="A6:H6"/>
    <mergeCell ref="B7:D7"/>
    <mergeCell ref="A21:A23"/>
    <mergeCell ref="B21:B22"/>
    <mergeCell ref="B23:C23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57"/>
  <sheetViews>
    <sheetView zoomScale="60" zoomScaleNormal="60" workbookViewId="0">
      <selection activeCell="A7" sqref="A7"/>
    </sheetView>
  </sheetViews>
  <sheetFormatPr defaultRowHeight="13.2"/>
  <cols>
    <col min="1" max="1" width="4.5546875" style="82" customWidth="1"/>
    <col min="2" max="2" width="55.5546875" style="82" customWidth="1"/>
    <col min="3" max="3" width="36.5546875" style="82" customWidth="1"/>
    <col min="4" max="4" width="22.88671875" style="82" customWidth="1"/>
    <col min="5" max="5" width="23.33203125" style="82" customWidth="1"/>
    <col min="6" max="6" width="23.88671875" style="82" customWidth="1"/>
    <col min="7" max="7" width="19.44140625" style="82" bestFit="1" customWidth="1"/>
    <col min="8" max="8" width="18.6640625" style="82" customWidth="1"/>
    <col min="9" max="9" width="16.44140625" style="82" customWidth="1"/>
    <col min="10" max="10" width="23.6640625" style="82" customWidth="1"/>
    <col min="11" max="11" width="16.33203125" style="82" customWidth="1"/>
    <col min="12" max="12" width="18.44140625" style="82" customWidth="1"/>
    <col min="13" max="13" width="8.88671875" style="82"/>
    <col min="14" max="14" width="14.6640625" style="82" customWidth="1"/>
    <col min="15" max="16384" width="8.88671875" style="82"/>
  </cols>
  <sheetData>
    <row r="1" spans="1:15">
      <c r="E1" s="230" t="s">
        <v>55</v>
      </c>
      <c r="F1" s="230"/>
      <c r="G1" s="230"/>
      <c r="H1" s="231"/>
      <c r="I1" s="83"/>
      <c r="J1" s="83"/>
    </row>
    <row r="2" spans="1:15">
      <c r="E2" s="230" t="s">
        <v>51</v>
      </c>
      <c r="F2" s="230"/>
      <c r="G2" s="230"/>
      <c r="H2" s="231"/>
      <c r="I2" s="83"/>
      <c r="J2" s="83"/>
    </row>
    <row r="3" spans="1:15">
      <c r="E3" s="230" t="s">
        <v>56</v>
      </c>
      <c r="F3" s="232"/>
      <c r="G3" s="232"/>
      <c r="H3" s="232"/>
      <c r="I3" s="84"/>
      <c r="J3" s="84"/>
    </row>
    <row r="4" spans="1:15" ht="16.95" customHeight="1">
      <c r="E4" s="230" t="s">
        <v>31</v>
      </c>
      <c r="F4" s="232"/>
      <c r="G4" s="232"/>
      <c r="H4" s="232"/>
      <c r="I4" s="84"/>
      <c r="J4" s="84"/>
    </row>
    <row r="5" spans="1:15" ht="22.95" customHeight="1">
      <c r="A5" s="233" t="s">
        <v>0</v>
      </c>
      <c r="B5" s="233"/>
      <c r="C5" s="233"/>
      <c r="D5" s="233"/>
      <c r="E5" s="233"/>
      <c r="F5" s="233"/>
      <c r="G5" s="233"/>
      <c r="H5" s="233"/>
      <c r="I5" s="85"/>
      <c r="J5" s="85"/>
      <c r="K5" s="86"/>
      <c r="L5" s="86"/>
      <c r="M5" s="86"/>
    </row>
    <row r="6" spans="1:15" ht="39.6" customHeight="1">
      <c r="A6" s="234" t="s">
        <v>201</v>
      </c>
      <c r="B6" s="234"/>
      <c r="C6" s="234"/>
      <c r="D6" s="234"/>
      <c r="E6" s="234"/>
      <c r="F6" s="234"/>
      <c r="G6" s="234"/>
      <c r="H6" s="234"/>
      <c r="I6" s="87"/>
      <c r="J6" s="87"/>
    </row>
    <row r="7" spans="1:15" ht="42" customHeight="1">
      <c r="B7" s="216" t="s">
        <v>146</v>
      </c>
      <c r="C7" s="216"/>
      <c r="D7" s="216"/>
      <c r="E7" s="87"/>
      <c r="F7" s="87"/>
      <c r="G7" s="87"/>
      <c r="H7" s="87"/>
      <c r="I7" s="87"/>
      <c r="J7" s="87"/>
    </row>
    <row r="8" spans="1:15" ht="25.2" customHeight="1">
      <c r="A8" s="88" t="s">
        <v>1</v>
      </c>
      <c r="B8" s="88" t="s">
        <v>2</v>
      </c>
      <c r="C8" s="88" t="s">
        <v>22</v>
      </c>
      <c r="D8" s="88" t="s">
        <v>3</v>
      </c>
      <c r="E8" s="88" t="s">
        <v>4</v>
      </c>
      <c r="F8" s="88" t="s">
        <v>5</v>
      </c>
      <c r="G8" s="88" t="s">
        <v>23</v>
      </c>
      <c r="H8" s="88" t="s">
        <v>24</v>
      </c>
      <c r="I8" s="89"/>
      <c r="J8" s="89"/>
    </row>
    <row r="9" spans="1:15" ht="24" customHeight="1">
      <c r="A9" s="212" t="s">
        <v>37</v>
      </c>
      <c r="B9" s="213"/>
      <c r="C9" s="213"/>
      <c r="D9" s="213"/>
      <c r="E9" s="213"/>
      <c r="F9" s="213"/>
      <c r="G9" s="213"/>
      <c r="H9" s="214"/>
      <c r="I9" s="90"/>
      <c r="J9" s="90"/>
    </row>
    <row r="10" spans="1:15" ht="18" customHeight="1">
      <c r="A10" s="195" t="s">
        <v>6</v>
      </c>
      <c r="B10" s="198" t="s">
        <v>60</v>
      </c>
      <c r="C10" s="91" t="s">
        <v>122</v>
      </c>
      <c r="D10" s="71"/>
      <c r="E10" s="71"/>
      <c r="F10" s="71"/>
      <c r="G10" s="71">
        <f>D10-F10</f>
        <v>0</v>
      </c>
      <c r="H10" s="71">
        <f t="shared" ref="H10:H74" si="0">E10-F10</f>
        <v>0</v>
      </c>
      <c r="I10" s="92"/>
      <c r="J10" s="92"/>
    </row>
    <row r="11" spans="1:15" ht="18" customHeight="1">
      <c r="A11" s="196"/>
      <c r="B11" s="205"/>
      <c r="C11" s="91" t="s">
        <v>123</v>
      </c>
      <c r="D11" s="71">
        <v>7868</v>
      </c>
      <c r="E11" s="71">
        <f>1153.76+1000+2710.37+594.69+1063.52+83.47</f>
        <v>6605.81</v>
      </c>
      <c r="F11" s="71">
        <v>6605.81</v>
      </c>
      <c r="G11" s="71">
        <f t="shared" ref="G11:G75" si="1">D11-F11</f>
        <v>1262.1899999999996</v>
      </c>
      <c r="H11" s="71">
        <f t="shared" si="0"/>
        <v>0</v>
      </c>
      <c r="I11" s="92"/>
      <c r="J11" s="92"/>
      <c r="K11" s="93"/>
      <c r="L11" s="235"/>
      <c r="M11" s="235"/>
      <c r="N11" s="93"/>
    </row>
    <row r="12" spans="1:15" ht="18" customHeight="1">
      <c r="A12" s="196"/>
      <c r="B12" s="205"/>
      <c r="C12" s="91" t="s">
        <v>124</v>
      </c>
      <c r="D12" s="71">
        <v>1432649.82</v>
      </c>
      <c r="E12" s="71">
        <f>1303281.57+78216.41</f>
        <v>1381497.98</v>
      </c>
      <c r="F12" s="71">
        <v>1381497.98</v>
      </c>
      <c r="G12" s="71">
        <f t="shared" si="1"/>
        <v>51151.840000000084</v>
      </c>
      <c r="H12" s="71">
        <f t="shared" si="0"/>
        <v>0</v>
      </c>
      <c r="K12" s="93" t="s">
        <v>176</v>
      </c>
      <c r="L12" s="235" t="s">
        <v>177</v>
      </c>
      <c r="M12" s="235"/>
      <c r="N12" s="93"/>
    </row>
    <row r="13" spans="1:15" ht="15.6">
      <c r="A13" s="196"/>
      <c r="B13" s="205"/>
      <c r="C13" s="91" t="s">
        <v>125</v>
      </c>
      <c r="D13" s="71">
        <v>227548.46</v>
      </c>
      <c r="E13" s="71">
        <f>26337.21+28546.21+45791.74+60978.9+34109.07+18048.78+9317.58</f>
        <v>223129.49</v>
      </c>
      <c r="F13" s="71">
        <v>213811.91</v>
      </c>
      <c r="G13" s="71">
        <f t="shared" si="1"/>
        <v>13736.549999999988</v>
      </c>
      <c r="H13" s="71">
        <f t="shared" si="0"/>
        <v>9317.5799999999872</v>
      </c>
      <c r="I13" s="92"/>
      <c r="J13" s="93" t="s">
        <v>175</v>
      </c>
      <c r="K13" s="94">
        <f>E11+E18+E21+E24+E29+E35+E39+E43+E46</f>
        <v>8377865.629999999</v>
      </c>
      <c r="L13" s="94">
        <f>F11+F18+F21+F24+F29+F35+F39+F43+F46</f>
        <v>8360480.21</v>
      </c>
      <c r="M13" s="95"/>
    </row>
    <row r="14" spans="1:15" ht="15.6">
      <c r="A14" s="196"/>
      <c r="B14" s="96"/>
      <c r="C14" s="91" t="s">
        <v>126</v>
      </c>
      <c r="D14" s="71"/>
      <c r="E14" s="71"/>
      <c r="F14" s="71"/>
      <c r="G14" s="71">
        <f t="shared" si="1"/>
        <v>0</v>
      </c>
      <c r="H14" s="71">
        <f t="shared" si="0"/>
        <v>0</v>
      </c>
      <c r="I14" s="92"/>
      <c r="J14" s="97" t="s">
        <v>188</v>
      </c>
      <c r="K14" s="94">
        <v>7657290.5899999999</v>
      </c>
      <c r="L14" s="98">
        <v>7226904.3600000003</v>
      </c>
      <c r="M14" s="95"/>
    </row>
    <row r="15" spans="1:15" ht="16.2">
      <c r="A15" s="197"/>
      <c r="B15" s="200" t="s">
        <v>20</v>
      </c>
      <c r="C15" s="201"/>
      <c r="D15" s="81">
        <f>D10+D11+D12+D13+D14</f>
        <v>1668066.28</v>
      </c>
      <c r="E15" s="81">
        <f>E10+E11+E12+E13+E14</f>
        <v>1611233.28</v>
      </c>
      <c r="F15" s="81">
        <f>F10+F11+F12+F13+F14</f>
        <v>1601915.7</v>
      </c>
      <c r="G15" s="81">
        <f t="shared" si="1"/>
        <v>66150.580000000075</v>
      </c>
      <c r="H15" s="99">
        <f>E15-F15</f>
        <v>9317.5800000000745</v>
      </c>
      <c r="I15" s="92"/>
      <c r="J15" s="100" t="s">
        <v>179</v>
      </c>
      <c r="K15" s="101">
        <f>K14-K13</f>
        <v>-720575.03999999911</v>
      </c>
      <c r="L15" s="101">
        <f>L14-L13</f>
        <v>-1133575.8499999996</v>
      </c>
    </row>
    <row r="16" spans="1:15" ht="15.6">
      <c r="A16" s="195" t="s">
        <v>7</v>
      </c>
      <c r="B16" s="198" t="s">
        <v>61</v>
      </c>
      <c r="C16" s="91" t="s">
        <v>127</v>
      </c>
      <c r="D16" s="71"/>
      <c r="E16" s="71"/>
      <c r="F16" s="71"/>
      <c r="G16" s="71">
        <f t="shared" si="1"/>
        <v>0</v>
      </c>
      <c r="H16" s="71">
        <f t="shared" si="0"/>
        <v>0</v>
      </c>
      <c r="I16" s="92"/>
      <c r="J16" s="93"/>
      <c r="K16" s="93"/>
      <c r="L16" s="235"/>
      <c r="M16" s="235"/>
      <c r="N16" s="232"/>
      <c r="O16" s="232"/>
    </row>
    <row r="17" spans="1:13" ht="15.6">
      <c r="A17" s="196"/>
      <c r="B17" s="205"/>
      <c r="C17" s="91" t="s">
        <v>128</v>
      </c>
      <c r="D17" s="71"/>
      <c r="E17" s="71"/>
      <c r="F17" s="71"/>
      <c r="G17" s="71">
        <f t="shared" si="1"/>
        <v>0</v>
      </c>
      <c r="H17" s="71">
        <f t="shared" si="0"/>
        <v>0</v>
      </c>
      <c r="I17" s="92"/>
      <c r="J17" s="93"/>
      <c r="K17" s="93"/>
    </row>
    <row r="18" spans="1:13" ht="15.6">
      <c r="A18" s="196"/>
      <c r="B18" s="205"/>
      <c r="C18" s="91" t="s">
        <v>123</v>
      </c>
      <c r="D18" s="71">
        <v>65761</v>
      </c>
      <c r="E18" s="71">
        <f>33053+1500</f>
        <v>34553</v>
      </c>
      <c r="F18" s="71">
        <v>34553</v>
      </c>
      <c r="G18" s="71">
        <f t="shared" si="1"/>
        <v>31208</v>
      </c>
      <c r="H18" s="71">
        <f t="shared" si="0"/>
        <v>0</v>
      </c>
      <c r="I18" s="92"/>
      <c r="J18" s="93" t="s">
        <v>180</v>
      </c>
      <c r="K18" s="93">
        <f>E12+E26+E30+E37+E40+E49+E56</f>
        <v>8142866.3800000008</v>
      </c>
      <c r="L18" s="93">
        <f>F12+F26+F30+F37+F40+F49+F56+F44</f>
        <v>8118650.5300000003</v>
      </c>
    </row>
    <row r="19" spans="1:13" ht="15.6">
      <c r="A19" s="196"/>
      <c r="B19" s="205"/>
      <c r="C19" s="91" t="s">
        <v>129</v>
      </c>
      <c r="D19" s="71">
        <v>168824.68</v>
      </c>
      <c r="E19" s="71">
        <f>138917+11000+10000-51917</f>
        <v>108000</v>
      </c>
      <c r="F19" s="71">
        <v>108000</v>
      </c>
      <c r="G19" s="71">
        <f t="shared" si="1"/>
        <v>60824.679999999993</v>
      </c>
      <c r="H19" s="71">
        <f t="shared" si="0"/>
        <v>0</v>
      </c>
      <c r="I19" s="92"/>
      <c r="J19" s="97" t="s">
        <v>188</v>
      </c>
      <c r="K19" s="93">
        <v>7466284.25</v>
      </c>
      <c r="L19" s="235" t="s">
        <v>195</v>
      </c>
      <c r="M19" s="235"/>
    </row>
    <row r="20" spans="1:13" ht="16.2">
      <c r="A20" s="197"/>
      <c r="B20" s="200" t="s">
        <v>20</v>
      </c>
      <c r="C20" s="201"/>
      <c r="D20" s="81">
        <f>D16+D17+D18+D19</f>
        <v>234585.68</v>
      </c>
      <c r="E20" s="81">
        <f>E16+E17+E18+E19</f>
        <v>142553</v>
      </c>
      <c r="F20" s="81">
        <f>F16+F17+F18+F19</f>
        <v>142553</v>
      </c>
      <c r="G20" s="81">
        <f t="shared" si="1"/>
        <v>92032.68</v>
      </c>
      <c r="H20" s="81">
        <f t="shared" si="0"/>
        <v>0</v>
      </c>
      <c r="I20" s="102"/>
      <c r="J20" s="100" t="s">
        <v>179</v>
      </c>
      <c r="K20" s="101">
        <f>K19-K18</f>
        <v>-676582.13000000082</v>
      </c>
      <c r="L20" s="101">
        <f>L19-L18</f>
        <v>-740212.29</v>
      </c>
      <c r="M20" s="101"/>
    </row>
    <row r="21" spans="1:13" ht="15.6">
      <c r="A21" s="195" t="s">
        <v>8</v>
      </c>
      <c r="B21" s="198" t="s">
        <v>62</v>
      </c>
      <c r="C21" s="91" t="s">
        <v>123</v>
      </c>
      <c r="D21" s="71">
        <v>31500</v>
      </c>
      <c r="E21" s="71">
        <f>13860+3640+360</f>
        <v>17860</v>
      </c>
      <c r="F21" s="71">
        <v>17860</v>
      </c>
      <c r="G21" s="71">
        <f t="shared" si="1"/>
        <v>13640</v>
      </c>
      <c r="H21" s="71">
        <f t="shared" si="0"/>
        <v>0</v>
      </c>
      <c r="I21" s="92"/>
      <c r="J21" s="92"/>
    </row>
    <row r="22" spans="1:13" ht="27.6" customHeight="1">
      <c r="A22" s="196"/>
      <c r="B22" s="205"/>
      <c r="C22" s="91" t="s">
        <v>129</v>
      </c>
      <c r="D22" s="71">
        <v>24400</v>
      </c>
      <c r="E22" s="71">
        <f>25482.68-5257.68</f>
        <v>20225</v>
      </c>
      <c r="F22" s="71">
        <v>20225</v>
      </c>
      <c r="G22" s="71">
        <f t="shared" si="1"/>
        <v>4175</v>
      </c>
      <c r="H22" s="71">
        <f t="shared" si="0"/>
        <v>0</v>
      </c>
      <c r="I22" s="92"/>
      <c r="J22" s="92"/>
    </row>
    <row r="23" spans="1:13" ht="16.2">
      <c r="A23" s="197"/>
      <c r="B23" s="200" t="s">
        <v>20</v>
      </c>
      <c r="C23" s="201"/>
      <c r="D23" s="81">
        <f>D21+D22</f>
        <v>55900</v>
      </c>
      <c r="E23" s="81">
        <f>E21+E22</f>
        <v>38085</v>
      </c>
      <c r="F23" s="81">
        <f>F21+F22</f>
        <v>38085</v>
      </c>
      <c r="G23" s="81">
        <f t="shared" si="1"/>
        <v>17815</v>
      </c>
      <c r="H23" s="81">
        <f t="shared" si="0"/>
        <v>0</v>
      </c>
      <c r="I23" s="102"/>
      <c r="J23" s="93" t="s">
        <v>181</v>
      </c>
      <c r="K23" s="93">
        <f>E13+E25+E58+E61+E64</f>
        <v>861999.99999999988</v>
      </c>
      <c r="L23" s="93">
        <f>F13+F25+F58+F61+F64</f>
        <v>852682.41999999993</v>
      </c>
    </row>
    <row r="24" spans="1:13" ht="15.6">
      <c r="A24" s="195" t="s">
        <v>9</v>
      </c>
      <c r="B24" s="198" t="s">
        <v>63</v>
      </c>
      <c r="C24" s="91" t="s">
        <v>123</v>
      </c>
      <c r="D24" s="71">
        <v>12719</v>
      </c>
      <c r="E24" s="71">
        <f>1324.15+1300+790+1304.28+683.47+1362.22+619.03+231.25</f>
        <v>7614.4000000000005</v>
      </c>
      <c r="F24" s="71">
        <v>7614.4</v>
      </c>
      <c r="G24" s="71">
        <f t="shared" si="1"/>
        <v>5104.6000000000004</v>
      </c>
      <c r="H24" s="71">
        <f t="shared" si="0"/>
        <v>0</v>
      </c>
      <c r="I24" s="92"/>
      <c r="J24" s="97" t="s">
        <v>188</v>
      </c>
      <c r="K24" s="93">
        <v>680389.61</v>
      </c>
      <c r="L24" s="235" t="s">
        <v>196</v>
      </c>
      <c r="M24" s="235"/>
    </row>
    <row r="25" spans="1:13" ht="15.6">
      <c r="A25" s="196"/>
      <c r="B25" s="205"/>
      <c r="C25" s="91" t="s">
        <v>125</v>
      </c>
      <c r="D25" s="71">
        <v>332999.08</v>
      </c>
      <c r="E25" s="71">
        <f>129162.44+8117.31+15237.48+652.3+58081.35+43556.62+8545.38+59339.55</f>
        <v>322692.43</v>
      </c>
      <c r="F25" s="71">
        <v>322692.43</v>
      </c>
      <c r="G25" s="71">
        <f t="shared" si="1"/>
        <v>10306.650000000023</v>
      </c>
      <c r="H25" s="71">
        <f t="shared" si="0"/>
        <v>0</v>
      </c>
      <c r="I25" s="92"/>
      <c r="J25" s="100" t="s">
        <v>179</v>
      </c>
      <c r="K25" s="101">
        <f>K24-K23</f>
        <v>-181610.3899999999</v>
      </c>
      <c r="L25" s="101">
        <f>L24-L23</f>
        <v>-172925.36999999988</v>
      </c>
      <c r="M25" s="101"/>
    </row>
    <row r="26" spans="1:13" ht="15.6">
      <c r="A26" s="196"/>
      <c r="B26" s="205"/>
      <c r="C26" s="91" t="s">
        <v>124</v>
      </c>
      <c r="D26" s="71">
        <v>1385331.23</v>
      </c>
      <c r="E26" s="71">
        <v>1385331.23</v>
      </c>
      <c r="F26" s="71">
        <v>1380777.62</v>
      </c>
      <c r="G26" s="71">
        <f t="shared" si="1"/>
        <v>4553.6099999998696</v>
      </c>
      <c r="H26" s="71">
        <f t="shared" si="0"/>
        <v>4553.6099999998696</v>
      </c>
      <c r="I26" s="92"/>
      <c r="J26" s="92"/>
    </row>
    <row r="27" spans="1:13" ht="15.6">
      <c r="A27" s="196"/>
      <c r="B27" s="199"/>
      <c r="C27" s="91" t="s">
        <v>126</v>
      </c>
      <c r="D27" s="71"/>
      <c r="E27" s="71"/>
      <c r="F27" s="71"/>
      <c r="G27" s="71">
        <f t="shared" si="1"/>
        <v>0</v>
      </c>
      <c r="H27" s="71">
        <f t="shared" si="0"/>
        <v>0</v>
      </c>
      <c r="I27" s="92"/>
      <c r="J27" s="92"/>
    </row>
    <row r="28" spans="1:13" ht="16.2">
      <c r="A28" s="197"/>
      <c r="B28" s="200" t="s">
        <v>20</v>
      </c>
      <c r="C28" s="201"/>
      <c r="D28" s="81">
        <f>D24+D25+D26+D27</f>
        <v>1731049.31</v>
      </c>
      <c r="E28" s="81">
        <f>E24+E25+E26+E27</f>
        <v>1715638.06</v>
      </c>
      <c r="F28" s="81">
        <f>F24+F25+F26+F27</f>
        <v>1711084.4500000002</v>
      </c>
      <c r="G28" s="81">
        <f t="shared" si="1"/>
        <v>19964.85999999987</v>
      </c>
      <c r="H28" s="81">
        <f t="shared" si="0"/>
        <v>4553.6099999998696</v>
      </c>
      <c r="I28" s="102"/>
      <c r="J28" s="93" t="s">
        <v>182</v>
      </c>
      <c r="K28" s="93">
        <f>E19+E22+E33+E47</f>
        <v>253921</v>
      </c>
      <c r="L28" s="93">
        <f>F19+F22+F33+F47</f>
        <v>253921</v>
      </c>
    </row>
    <row r="29" spans="1:13" ht="15.6">
      <c r="A29" s="195" t="s">
        <v>10</v>
      </c>
      <c r="B29" s="198" t="s">
        <v>64</v>
      </c>
      <c r="C29" s="91" t="s">
        <v>123</v>
      </c>
      <c r="D29" s="71">
        <v>1910</v>
      </c>
      <c r="E29" s="71">
        <f>325.32+100+1000+86.63+32.77</f>
        <v>1544.7199999999998</v>
      </c>
      <c r="F29" s="71">
        <v>1336.64</v>
      </c>
      <c r="G29" s="71">
        <f t="shared" si="1"/>
        <v>573.3599999999999</v>
      </c>
      <c r="H29" s="71">
        <f t="shared" si="0"/>
        <v>208.0799999999997</v>
      </c>
      <c r="I29" s="92"/>
      <c r="J29" s="97" t="s">
        <v>178</v>
      </c>
      <c r="K29" s="93">
        <v>318920.68</v>
      </c>
      <c r="L29" s="236">
        <v>251921</v>
      </c>
      <c r="M29" s="236"/>
    </row>
    <row r="30" spans="1:13" ht="26.4" customHeight="1">
      <c r="A30" s="196"/>
      <c r="B30" s="205"/>
      <c r="C30" s="91" t="s">
        <v>124</v>
      </c>
      <c r="D30" s="71">
        <f>279618.91-800</f>
        <v>278818.90999999997</v>
      </c>
      <c r="E30" s="71">
        <f>279618.91-11337.98</f>
        <v>268280.93</v>
      </c>
      <c r="F30" s="71">
        <v>246411.69</v>
      </c>
      <c r="G30" s="71">
        <f t="shared" si="1"/>
        <v>32407.219999999972</v>
      </c>
      <c r="H30" s="71">
        <f t="shared" si="0"/>
        <v>21869.239999999991</v>
      </c>
      <c r="I30" s="92"/>
      <c r="J30" s="100" t="s">
        <v>179</v>
      </c>
      <c r="K30" s="101">
        <f>K29-K28</f>
        <v>64999.679999999993</v>
      </c>
      <c r="L30" s="101">
        <f>L29-L28</f>
        <v>-2000</v>
      </c>
      <c r="M30" s="101"/>
    </row>
    <row r="31" spans="1:13" ht="16.2">
      <c r="A31" s="197"/>
      <c r="B31" s="200" t="s">
        <v>20</v>
      </c>
      <c r="C31" s="201"/>
      <c r="D31" s="81">
        <f>D29+D30</f>
        <v>280728.90999999997</v>
      </c>
      <c r="E31" s="81">
        <f>E29+E30</f>
        <v>269825.64999999997</v>
      </c>
      <c r="F31" s="81">
        <f>F29+F30</f>
        <v>247748.33000000002</v>
      </c>
      <c r="G31" s="81">
        <f t="shared" si="1"/>
        <v>32980.579999999958</v>
      </c>
      <c r="H31" s="81">
        <f t="shared" si="0"/>
        <v>22077.319999999949</v>
      </c>
      <c r="I31" s="102"/>
      <c r="J31" s="102"/>
    </row>
    <row r="32" spans="1:13" ht="15.6">
      <c r="A32" s="195" t="s">
        <v>11</v>
      </c>
      <c r="B32" s="198" t="s">
        <v>65</v>
      </c>
      <c r="C32" s="91" t="s">
        <v>123</v>
      </c>
      <c r="D32" s="71"/>
      <c r="E32" s="71"/>
      <c r="F32" s="71"/>
      <c r="G32" s="71">
        <f t="shared" si="1"/>
        <v>0</v>
      </c>
      <c r="H32" s="71">
        <f t="shared" si="0"/>
        <v>0</v>
      </c>
      <c r="I32" s="92"/>
      <c r="J32" s="92"/>
    </row>
    <row r="33" spans="1:13" ht="15.6">
      <c r="A33" s="196"/>
      <c r="B33" s="199"/>
      <c r="C33" s="91" t="s">
        <v>129</v>
      </c>
      <c r="D33" s="71">
        <v>28347</v>
      </c>
      <c r="E33" s="71">
        <f>36172-7825</f>
        <v>28347</v>
      </c>
      <c r="F33" s="71">
        <v>28347</v>
      </c>
      <c r="G33" s="71">
        <f t="shared" si="1"/>
        <v>0</v>
      </c>
      <c r="H33" s="71">
        <f t="shared" si="0"/>
        <v>0</v>
      </c>
      <c r="I33" s="92"/>
      <c r="J33" s="93" t="s">
        <v>183</v>
      </c>
      <c r="K33" s="93">
        <f>E53</f>
        <v>891995.88000000012</v>
      </c>
      <c r="L33" s="93">
        <f>F53</f>
        <v>877156.88</v>
      </c>
    </row>
    <row r="34" spans="1:13" ht="16.2">
      <c r="A34" s="197"/>
      <c r="B34" s="200" t="s">
        <v>20</v>
      </c>
      <c r="C34" s="201"/>
      <c r="D34" s="81">
        <f>D32+D33</f>
        <v>28347</v>
      </c>
      <c r="E34" s="81">
        <f>E32+E33</f>
        <v>28347</v>
      </c>
      <c r="F34" s="81">
        <f>F32+F33</f>
        <v>28347</v>
      </c>
      <c r="G34" s="81">
        <f t="shared" si="1"/>
        <v>0</v>
      </c>
      <c r="H34" s="81">
        <f t="shared" si="0"/>
        <v>0</v>
      </c>
      <c r="I34" s="102"/>
      <c r="J34" s="97" t="s">
        <v>178</v>
      </c>
      <c r="K34" s="93">
        <v>773210.1</v>
      </c>
      <c r="L34" s="235" t="s">
        <v>197</v>
      </c>
      <c r="M34" s="235"/>
    </row>
    <row r="35" spans="1:13" ht="15.6">
      <c r="A35" s="195" t="s">
        <v>12</v>
      </c>
      <c r="B35" s="207" t="s">
        <v>66</v>
      </c>
      <c r="C35" s="91" t="s">
        <v>123</v>
      </c>
      <c r="D35" s="71">
        <v>43293</v>
      </c>
      <c r="E35" s="71">
        <f>14925+8500+2212+12000</f>
        <v>37637</v>
      </c>
      <c r="F35" s="71">
        <v>37637</v>
      </c>
      <c r="G35" s="71">
        <f t="shared" si="1"/>
        <v>5656</v>
      </c>
      <c r="H35" s="71">
        <f t="shared" si="0"/>
        <v>0</v>
      </c>
      <c r="I35" s="92"/>
      <c r="J35" s="100" t="s">
        <v>179</v>
      </c>
      <c r="K35" s="101">
        <f>K34-K33</f>
        <v>-118785.78000000014</v>
      </c>
      <c r="L35" s="101">
        <f>L34-L33</f>
        <v>-122844.32999999996</v>
      </c>
      <c r="M35" s="101"/>
    </row>
    <row r="36" spans="1:13" ht="15.6">
      <c r="A36" s="196"/>
      <c r="B36" s="217"/>
      <c r="C36" s="91" t="s">
        <v>129</v>
      </c>
      <c r="D36" s="71"/>
      <c r="E36" s="71"/>
      <c r="F36" s="71"/>
      <c r="G36" s="71">
        <f t="shared" si="1"/>
        <v>0</v>
      </c>
      <c r="H36" s="71">
        <f t="shared" si="0"/>
        <v>0</v>
      </c>
      <c r="I36" s="92"/>
      <c r="J36" s="92"/>
    </row>
    <row r="37" spans="1:13" ht="45.6" customHeight="1">
      <c r="A37" s="196"/>
      <c r="B37" s="217"/>
      <c r="C37" s="91" t="s">
        <v>124</v>
      </c>
      <c r="D37" s="71">
        <v>58928</v>
      </c>
      <c r="E37" s="71">
        <f>58128+800</f>
        <v>58928</v>
      </c>
      <c r="F37" s="71">
        <v>58928</v>
      </c>
      <c r="G37" s="71">
        <f t="shared" si="1"/>
        <v>0</v>
      </c>
      <c r="H37" s="71">
        <f t="shared" si="0"/>
        <v>0</v>
      </c>
      <c r="I37" s="92"/>
      <c r="J37" s="93" t="s">
        <v>184</v>
      </c>
      <c r="K37" s="93">
        <f>E73+E77</f>
        <v>435786.27</v>
      </c>
      <c r="L37" s="93">
        <f>F73+F77</f>
        <v>431550.02</v>
      </c>
    </row>
    <row r="38" spans="1:13" ht="16.2">
      <c r="A38" s="197"/>
      <c r="B38" s="200" t="s">
        <v>20</v>
      </c>
      <c r="C38" s="201"/>
      <c r="D38" s="81">
        <f>D35+D36+D37</f>
        <v>102221</v>
      </c>
      <c r="E38" s="81">
        <f>E35+E36+E37</f>
        <v>96565</v>
      </c>
      <c r="F38" s="81">
        <f>F35+F36+F37</f>
        <v>96565</v>
      </c>
      <c r="G38" s="81">
        <f t="shared" si="1"/>
        <v>5656</v>
      </c>
      <c r="H38" s="81">
        <f t="shared" si="0"/>
        <v>0</v>
      </c>
      <c r="I38" s="102"/>
      <c r="J38" s="97" t="s">
        <v>178</v>
      </c>
      <c r="K38" s="93">
        <v>483195.35</v>
      </c>
      <c r="L38" s="235" t="s">
        <v>198</v>
      </c>
      <c r="M38" s="235"/>
    </row>
    <row r="39" spans="1:13" ht="34.950000000000003" customHeight="1">
      <c r="A39" s="195" t="s">
        <v>13</v>
      </c>
      <c r="B39" s="198" t="s">
        <v>67</v>
      </c>
      <c r="C39" s="91" t="s">
        <v>123</v>
      </c>
      <c r="D39" s="71">
        <f>26+116</f>
        <v>142</v>
      </c>
      <c r="E39" s="71">
        <f>37.3+9+12.75+6.02</f>
        <v>65.069999999999993</v>
      </c>
      <c r="F39" s="71">
        <v>65.069999999999993</v>
      </c>
      <c r="G39" s="71">
        <f t="shared" si="1"/>
        <v>76.930000000000007</v>
      </c>
      <c r="H39" s="71">
        <f t="shared" si="0"/>
        <v>0</v>
      </c>
      <c r="I39" s="92"/>
      <c r="J39" s="100" t="s">
        <v>179</v>
      </c>
      <c r="K39" s="101">
        <f>K38-K37</f>
        <v>47409.079999999958</v>
      </c>
      <c r="L39" s="101">
        <f>L38-L37</f>
        <v>-10943.110000000044</v>
      </c>
      <c r="M39" s="101"/>
    </row>
    <row r="40" spans="1:13" ht="34.950000000000003" customHeight="1">
      <c r="A40" s="196"/>
      <c r="B40" s="205"/>
      <c r="C40" s="91" t="s">
        <v>124</v>
      </c>
      <c r="D40" s="71">
        <v>25794.92</v>
      </c>
      <c r="E40" s="71">
        <f>13938.73+2550+804.3+4924.51</f>
        <v>22217.54</v>
      </c>
      <c r="F40" s="71">
        <v>20554.54</v>
      </c>
      <c r="G40" s="71">
        <f t="shared" si="1"/>
        <v>5240.3799999999974</v>
      </c>
      <c r="H40" s="71">
        <f t="shared" si="0"/>
        <v>1663</v>
      </c>
      <c r="I40" s="92"/>
      <c r="J40" s="92"/>
    </row>
    <row r="41" spans="1:13" ht="16.2">
      <c r="A41" s="197"/>
      <c r="B41" s="200" t="s">
        <v>20</v>
      </c>
      <c r="C41" s="201"/>
      <c r="D41" s="81">
        <f>D39+D40</f>
        <v>25936.92</v>
      </c>
      <c r="E41" s="81">
        <f>E39+E40</f>
        <v>22282.61</v>
      </c>
      <c r="F41" s="81">
        <f>F39+F40</f>
        <v>20619.61</v>
      </c>
      <c r="G41" s="81">
        <f t="shared" si="1"/>
        <v>5317.3099999999977</v>
      </c>
      <c r="H41" s="81">
        <f t="shared" si="0"/>
        <v>1663</v>
      </c>
      <c r="I41" s="102"/>
      <c r="J41" s="93" t="s">
        <v>185</v>
      </c>
      <c r="K41" s="93">
        <f>E72+E76</f>
        <v>39232</v>
      </c>
      <c r="L41" s="93">
        <f>F72+F76</f>
        <v>39232</v>
      </c>
    </row>
    <row r="42" spans="1:13" ht="23.4" customHeight="1">
      <c r="A42" s="195" t="s">
        <v>14</v>
      </c>
      <c r="B42" s="198" t="s">
        <v>69</v>
      </c>
      <c r="C42" s="103" t="s">
        <v>174</v>
      </c>
      <c r="D42" s="71">
        <v>0</v>
      </c>
      <c r="E42" s="71">
        <f>300+2300-2600</f>
        <v>0</v>
      </c>
      <c r="F42" s="71"/>
      <c r="G42" s="71">
        <f t="shared" si="1"/>
        <v>0</v>
      </c>
      <c r="H42" s="71">
        <f t="shared" si="0"/>
        <v>0</v>
      </c>
      <c r="I42" s="92"/>
      <c r="J42" s="97" t="s">
        <v>178</v>
      </c>
      <c r="K42" s="93">
        <v>31466</v>
      </c>
      <c r="L42" s="235" t="s">
        <v>189</v>
      </c>
      <c r="M42" s="235"/>
    </row>
    <row r="43" spans="1:13" ht="23.4" customHeight="1">
      <c r="A43" s="196"/>
      <c r="B43" s="205"/>
      <c r="C43" s="91" t="s">
        <v>123</v>
      </c>
      <c r="D43" s="71">
        <v>8294007</v>
      </c>
      <c r="E43" s="71">
        <f>4456630.08+1203107.14+9000-10000-790+1172912.24+262436+42164.43+426250.47+40013.14+153521.13+496563.66+17177.34</f>
        <v>8268985.629999999</v>
      </c>
      <c r="F43" s="71">
        <v>8251808.29</v>
      </c>
      <c r="G43" s="71">
        <f t="shared" si="1"/>
        <v>42198.709999999963</v>
      </c>
      <c r="H43" s="71">
        <f t="shared" si="0"/>
        <v>17177.33999999892</v>
      </c>
      <c r="I43" s="92"/>
      <c r="J43" s="100" t="s">
        <v>179</v>
      </c>
      <c r="K43" s="101">
        <f>K42-K41</f>
        <v>-7766</v>
      </c>
      <c r="L43" s="101">
        <f>L42-L41</f>
        <v>-7766</v>
      </c>
      <c r="M43" s="101"/>
    </row>
    <row r="44" spans="1:13" ht="23.4" customHeight="1">
      <c r="A44" s="196"/>
      <c r="B44" s="204"/>
      <c r="C44" s="91" t="s">
        <v>124</v>
      </c>
      <c r="D44" s="71">
        <v>13587</v>
      </c>
      <c r="E44" s="71">
        <f>3870</f>
        <v>3870</v>
      </c>
      <c r="F44" s="71">
        <v>3870</v>
      </c>
      <c r="G44" s="71">
        <f t="shared" si="1"/>
        <v>9717</v>
      </c>
      <c r="H44" s="71">
        <f t="shared" si="0"/>
        <v>0</v>
      </c>
      <c r="I44" s="92"/>
      <c r="J44" s="100"/>
      <c r="K44" s="101"/>
      <c r="L44" s="101"/>
      <c r="M44" s="101"/>
    </row>
    <row r="45" spans="1:13" ht="16.2">
      <c r="A45" s="197"/>
      <c r="B45" s="200" t="s">
        <v>20</v>
      </c>
      <c r="C45" s="201"/>
      <c r="D45" s="81">
        <f>D42+D43</f>
        <v>8294007</v>
      </c>
      <c r="E45" s="81">
        <f>E42+E43+E44</f>
        <v>8272855.629999999</v>
      </c>
      <c r="F45" s="81">
        <f>SUM(F42:F44)</f>
        <v>8255678.29</v>
      </c>
      <c r="G45" s="81">
        <f t="shared" si="1"/>
        <v>38328.709999999963</v>
      </c>
      <c r="H45" s="81">
        <f t="shared" si="0"/>
        <v>17177.33999999892</v>
      </c>
      <c r="I45" s="102"/>
      <c r="J45" s="102"/>
    </row>
    <row r="46" spans="1:13" ht="15.6">
      <c r="A46" s="195" t="s">
        <v>15</v>
      </c>
      <c r="B46" s="198" t="s">
        <v>70</v>
      </c>
      <c r="C46" s="91" t="s">
        <v>123</v>
      </c>
      <c r="D46" s="71">
        <v>3000</v>
      </c>
      <c r="E46" s="71">
        <v>3000</v>
      </c>
      <c r="F46" s="71">
        <v>3000</v>
      </c>
      <c r="G46" s="71">
        <f t="shared" si="1"/>
        <v>0</v>
      </c>
      <c r="H46" s="71">
        <f t="shared" si="0"/>
        <v>0</v>
      </c>
      <c r="I46" s="92"/>
      <c r="J46" s="92"/>
    </row>
    <row r="47" spans="1:13" ht="15.6">
      <c r="A47" s="196"/>
      <c r="B47" s="199"/>
      <c r="C47" s="91" t="s">
        <v>129</v>
      </c>
      <c r="D47" s="71">
        <v>185809.53</v>
      </c>
      <c r="E47" s="71">
        <v>97349</v>
      </c>
      <c r="F47" s="71">
        <v>97349</v>
      </c>
      <c r="G47" s="71">
        <f t="shared" si="1"/>
        <v>88460.53</v>
      </c>
      <c r="H47" s="71">
        <f t="shared" si="0"/>
        <v>0</v>
      </c>
      <c r="I47" s="92"/>
      <c r="J47" s="92"/>
    </row>
    <row r="48" spans="1:13" ht="16.2">
      <c r="A48" s="197"/>
      <c r="B48" s="200" t="s">
        <v>20</v>
      </c>
      <c r="C48" s="201"/>
      <c r="D48" s="81">
        <f>D46+D47</f>
        <v>188809.53</v>
      </c>
      <c r="E48" s="81">
        <f>E46+E47</f>
        <v>100349</v>
      </c>
      <c r="F48" s="81">
        <f>F46+F47</f>
        <v>100349</v>
      </c>
      <c r="G48" s="81">
        <f t="shared" si="1"/>
        <v>88460.53</v>
      </c>
      <c r="H48" s="81">
        <f t="shared" si="0"/>
        <v>0</v>
      </c>
      <c r="I48" s="102"/>
      <c r="J48" s="102"/>
    </row>
    <row r="49" spans="1:10" ht="31.2" customHeight="1">
      <c r="A49" s="195" t="s">
        <v>16</v>
      </c>
      <c r="B49" s="207" t="s">
        <v>119</v>
      </c>
      <c r="C49" s="91" t="s">
        <v>124</v>
      </c>
      <c r="D49" s="71">
        <v>1920</v>
      </c>
      <c r="E49" s="71">
        <f>640+1280</f>
        <v>1920</v>
      </c>
      <c r="F49" s="71">
        <v>1920</v>
      </c>
      <c r="G49" s="71">
        <f t="shared" si="1"/>
        <v>0</v>
      </c>
      <c r="H49" s="71">
        <f t="shared" si="0"/>
        <v>0</v>
      </c>
      <c r="I49" s="92"/>
      <c r="J49" s="92"/>
    </row>
    <row r="50" spans="1:10" ht="31.2" customHeight="1">
      <c r="A50" s="196"/>
      <c r="B50" s="217"/>
      <c r="C50" s="91"/>
      <c r="D50" s="71"/>
      <c r="E50" s="71"/>
      <c r="F50" s="71"/>
      <c r="G50" s="71">
        <f t="shared" si="1"/>
        <v>0</v>
      </c>
      <c r="H50" s="71">
        <f t="shared" si="0"/>
        <v>0</v>
      </c>
      <c r="I50" s="92"/>
      <c r="J50" s="92"/>
    </row>
    <row r="51" spans="1:10" ht="16.2">
      <c r="A51" s="219"/>
      <c r="B51" s="200" t="s">
        <v>20</v>
      </c>
      <c r="C51" s="201"/>
      <c r="D51" s="81">
        <f>D49+D50</f>
        <v>1920</v>
      </c>
      <c r="E51" s="81">
        <f>E49+E50</f>
        <v>1920</v>
      </c>
      <c r="F51" s="81">
        <f>F49+F50</f>
        <v>1920</v>
      </c>
      <c r="G51" s="81">
        <f t="shared" si="1"/>
        <v>0</v>
      </c>
      <c r="H51" s="81">
        <f t="shared" si="0"/>
        <v>0</v>
      </c>
      <c r="I51" s="102"/>
      <c r="J51" s="102"/>
    </row>
    <row r="52" spans="1:10" ht="22.95" customHeight="1">
      <c r="A52" s="195" t="s">
        <v>17</v>
      </c>
      <c r="B52" s="207" t="s">
        <v>72</v>
      </c>
      <c r="C52" s="91" t="s">
        <v>130</v>
      </c>
      <c r="D52" s="71">
        <v>0</v>
      </c>
      <c r="E52" s="71"/>
      <c r="F52" s="71"/>
      <c r="G52" s="71">
        <f t="shared" si="1"/>
        <v>0</v>
      </c>
      <c r="H52" s="71">
        <f t="shared" si="0"/>
        <v>0</v>
      </c>
      <c r="I52" s="92"/>
      <c r="J52" s="92"/>
    </row>
    <row r="53" spans="1:10" ht="22.95" customHeight="1">
      <c r="A53" s="196"/>
      <c r="B53" s="217"/>
      <c r="C53" s="91" t="s">
        <v>131</v>
      </c>
      <c r="D53" s="71">
        <v>1256000</v>
      </c>
      <c r="E53" s="71">
        <f>493102.14+200386.45+79721.51+118785.78</f>
        <v>891995.88000000012</v>
      </c>
      <c r="F53" s="71">
        <v>877156.88</v>
      </c>
      <c r="G53" s="71">
        <f t="shared" si="1"/>
        <v>378843.12</v>
      </c>
      <c r="H53" s="71">
        <f t="shared" si="0"/>
        <v>14839.000000000116</v>
      </c>
      <c r="I53" s="92"/>
      <c r="J53" s="92"/>
    </row>
    <row r="54" spans="1:10" ht="22.95" customHeight="1">
      <c r="A54" s="196"/>
      <c r="B54" s="218"/>
      <c r="C54" s="91"/>
      <c r="D54" s="71"/>
      <c r="E54" s="71"/>
      <c r="F54" s="71"/>
      <c r="G54" s="71"/>
      <c r="H54" s="71"/>
      <c r="I54" s="92"/>
      <c r="J54" s="92"/>
    </row>
    <row r="55" spans="1:10" ht="16.2">
      <c r="A55" s="197"/>
      <c r="B55" s="200" t="s">
        <v>20</v>
      </c>
      <c r="C55" s="201"/>
      <c r="D55" s="81">
        <f>D52+D53+D54</f>
        <v>1256000</v>
      </c>
      <c r="E55" s="81">
        <f>E52+E53+E54</f>
        <v>891995.88000000012</v>
      </c>
      <c r="F55" s="81">
        <f>F52+F53+F54</f>
        <v>877156.88</v>
      </c>
      <c r="G55" s="81">
        <f t="shared" si="1"/>
        <v>378843.12</v>
      </c>
      <c r="H55" s="81">
        <f t="shared" si="0"/>
        <v>14839.000000000116</v>
      </c>
      <c r="I55" s="102"/>
      <c r="J55" s="102"/>
    </row>
    <row r="56" spans="1:10" ht="52.8">
      <c r="A56" s="195" t="s">
        <v>18</v>
      </c>
      <c r="B56" s="104" t="s">
        <v>82</v>
      </c>
      <c r="C56" s="91" t="s">
        <v>124</v>
      </c>
      <c r="D56" s="71">
        <v>5040000</v>
      </c>
      <c r="E56" s="71">
        <f>2597537.02+387159.45+1297903+160000+186392.94+1861.95+393836.34</f>
        <v>5024690.7000000011</v>
      </c>
      <c r="F56" s="71">
        <v>5024690.7</v>
      </c>
      <c r="G56" s="71">
        <f t="shared" si="1"/>
        <v>15309.299999999814</v>
      </c>
      <c r="H56" s="71">
        <f t="shared" si="0"/>
        <v>0</v>
      </c>
      <c r="I56" s="92"/>
      <c r="J56" s="92"/>
    </row>
    <row r="57" spans="1:10" ht="16.2">
      <c r="A57" s="197"/>
      <c r="B57" s="200" t="s">
        <v>20</v>
      </c>
      <c r="C57" s="201"/>
      <c r="D57" s="81">
        <f>D56</f>
        <v>5040000</v>
      </c>
      <c r="E57" s="81">
        <f>E56</f>
        <v>5024690.7000000011</v>
      </c>
      <c r="F57" s="81">
        <f>F56</f>
        <v>5024690.7</v>
      </c>
      <c r="G57" s="81">
        <f>D57-F57</f>
        <v>15309.299999999814</v>
      </c>
      <c r="H57" s="81">
        <f t="shared" si="0"/>
        <v>0</v>
      </c>
      <c r="I57" s="102"/>
      <c r="J57" s="102"/>
    </row>
    <row r="58" spans="1:10" ht="22.95" customHeight="1">
      <c r="A58" s="195" t="s">
        <v>19</v>
      </c>
      <c r="B58" s="198" t="s">
        <v>83</v>
      </c>
      <c r="C58" s="91" t="s">
        <v>125</v>
      </c>
      <c r="D58" s="71">
        <v>281452.46000000002</v>
      </c>
      <c r="E58" s="71">
        <f>170164.94+87751.23-30000+19568.5+8693.41</f>
        <v>256178.08</v>
      </c>
      <c r="F58" s="71">
        <v>256178.08</v>
      </c>
      <c r="G58" s="71">
        <f t="shared" si="1"/>
        <v>25274.380000000034</v>
      </c>
      <c r="H58" s="71">
        <f>E58-F58</f>
        <v>0</v>
      </c>
      <c r="I58" s="92"/>
      <c r="J58" s="92"/>
    </row>
    <row r="59" spans="1:10" ht="22.95" customHeight="1">
      <c r="A59" s="196"/>
      <c r="B59" s="199"/>
      <c r="C59" s="91"/>
      <c r="D59" s="71"/>
      <c r="E59" s="71"/>
      <c r="F59" s="71"/>
      <c r="G59" s="71">
        <f t="shared" si="1"/>
        <v>0</v>
      </c>
      <c r="H59" s="71">
        <f t="shared" si="0"/>
        <v>0</v>
      </c>
      <c r="I59" s="92"/>
      <c r="J59" s="92"/>
    </row>
    <row r="60" spans="1:10" ht="16.2">
      <c r="A60" s="197"/>
      <c r="B60" s="200" t="s">
        <v>20</v>
      </c>
      <c r="C60" s="201"/>
      <c r="D60" s="81">
        <f>D58+D59</f>
        <v>281452.46000000002</v>
      </c>
      <c r="E60" s="81">
        <f>E58+E59</f>
        <v>256178.08</v>
      </c>
      <c r="F60" s="81">
        <f>F58+F59</f>
        <v>256178.08</v>
      </c>
      <c r="G60" s="81">
        <f t="shared" si="1"/>
        <v>25274.380000000034</v>
      </c>
      <c r="H60" s="81">
        <f t="shared" si="0"/>
        <v>0</v>
      </c>
      <c r="I60" s="102"/>
      <c r="J60" s="102"/>
    </row>
    <row r="61" spans="1:10" ht="21.6" customHeight="1">
      <c r="A61" s="195" t="s">
        <v>25</v>
      </c>
      <c r="B61" s="198" t="s">
        <v>84</v>
      </c>
      <c r="C61" s="91" t="s">
        <v>125</v>
      </c>
      <c r="D61" s="71">
        <v>0</v>
      </c>
      <c r="E61" s="71">
        <v>0</v>
      </c>
      <c r="F61" s="71">
        <v>0</v>
      </c>
      <c r="G61" s="71">
        <f t="shared" si="1"/>
        <v>0</v>
      </c>
      <c r="H61" s="71">
        <f t="shared" si="0"/>
        <v>0</v>
      </c>
      <c r="I61" s="92"/>
      <c r="J61" s="92"/>
    </row>
    <row r="62" spans="1:10" ht="21.6" customHeight="1">
      <c r="A62" s="196"/>
      <c r="B62" s="199"/>
      <c r="C62" s="91"/>
      <c r="D62" s="71"/>
      <c r="E62" s="71"/>
      <c r="F62" s="71"/>
      <c r="G62" s="71">
        <f t="shared" si="1"/>
        <v>0</v>
      </c>
      <c r="H62" s="71">
        <f t="shared" si="0"/>
        <v>0</v>
      </c>
      <c r="I62" s="92"/>
      <c r="J62" s="92"/>
    </row>
    <row r="63" spans="1:10" ht="16.2">
      <c r="A63" s="197"/>
      <c r="B63" s="200" t="s">
        <v>20</v>
      </c>
      <c r="C63" s="201"/>
      <c r="D63" s="81">
        <f>D61+D62</f>
        <v>0</v>
      </c>
      <c r="E63" s="81">
        <f>E61+E62</f>
        <v>0</v>
      </c>
      <c r="F63" s="81">
        <f>F61+F62</f>
        <v>0</v>
      </c>
      <c r="G63" s="81">
        <f t="shared" si="1"/>
        <v>0</v>
      </c>
      <c r="H63" s="81">
        <f t="shared" si="0"/>
        <v>0</v>
      </c>
      <c r="I63" s="102"/>
      <c r="J63" s="102"/>
    </row>
    <row r="64" spans="1:10" ht="15.6">
      <c r="A64" s="195" t="s">
        <v>26</v>
      </c>
      <c r="B64" s="198" t="s">
        <v>85</v>
      </c>
      <c r="C64" s="91" t="s">
        <v>125</v>
      </c>
      <c r="D64" s="71">
        <v>60000</v>
      </c>
      <c r="E64" s="71">
        <f>30000+30000</f>
        <v>60000</v>
      </c>
      <c r="F64" s="71">
        <v>60000</v>
      </c>
      <c r="G64" s="71">
        <f t="shared" si="1"/>
        <v>0</v>
      </c>
      <c r="H64" s="71">
        <f t="shared" si="0"/>
        <v>0</v>
      </c>
      <c r="I64" s="92"/>
      <c r="J64" s="92"/>
    </row>
    <row r="65" spans="1:10" ht="15.6">
      <c r="A65" s="196"/>
      <c r="B65" s="199"/>
      <c r="C65" s="91"/>
      <c r="D65" s="71"/>
      <c r="E65" s="71"/>
      <c r="F65" s="71"/>
      <c r="G65" s="71">
        <f t="shared" si="1"/>
        <v>0</v>
      </c>
      <c r="H65" s="71">
        <f t="shared" si="0"/>
        <v>0</v>
      </c>
      <c r="I65" s="92"/>
      <c r="J65" s="92"/>
    </row>
    <row r="66" spans="1:10" ht="16.2">
      <c r="A66" s="197"/>
      <c r="B66" s="200" t="s">
        <v>20</v>
      </c>
      <c r="C66" s="201"/>
      <c r="D66" s="81">
        <f>D64+D65</f>
        <v>60000</v>
      </c>
      <c r="E66" s="81">
        <f>E64+E65</f>
        <v>60000</v>
      </c>
      <c r="F66" s="81">
        <f>F64+F65</f>
        <v>60000</v>
      </c>
      <c r="G66" s="81">
        <f t="shared" si="1"/>
        <v>0</v>
      </c>
      <c r="H66" s="81">
        <f t="shared" si="0"/>
        <v>0</v>
      </c>
      <c r="I66" s="102"/>
      <c r="J66" s="102"/>
    </row>
    <row r="67" spans="1:10" ht="30.6" customHeight="1">
      <c r="A67" s="195" t="s">
        <v>27</v>
      </c>
      <c r="B67" s="104" t="s">
        <v>121</v>
      </c>
      <c r="C67" s="91"/>
      <c r="D67" s="71">
        <v>0</v>
      </c>
      <c r="E67" s="71">
        <v>0</v>
      </c>
      <c r="F67" s="71">
        <v>0</v>
      </c>
      <c r="G67" s="71">
        <f t="shared" si="1"/>
        <v>0</v>
      </c>
      <c r="H67" s="71">
        <f t="shared" si="0"/>
        <v>0</v>
      </c>
      <c r="I67" s="92"/>
      <c r="J67" s="92"/>
    </row>
    <row r="68" spans="1:10" ht="16.2">
      <c r="A68" s="197"/>
      <c r="B68" s="200" t="s">
        <v>20</v>
      </c>
      <c r="C68" s="201"/>
      <c r="D68" s="81">
        <f>D67</f>
        <v>0</v>
      </c>
      <c r="E68" s="81">
        <f>E67</f>
        <v>0</v>
      </c>
      <c r="F68" s="81">
        <f>F67</f>
        <v>0</v>
      </c>
      <c r="G68" s="81">
        <f t="shared" si="1"/>
        <v>0</v>
      </c>
      <c r="H68" s="81">
        <f t="shared" si="0"/>
        <v>0</v>
      </c>
      <c r="I68" s="102"/>
      <c r="J68" s="102"/>
    </row>
    <row r="69" spans="1:10" ht="32.4" customHeight="1">
      <c r="A69" s="195" t="s">
        <v>28</v>
      </c>
      <c r="B69" s="104" t="s">
        <v>120</v>
      </c>
      <c r="C69" s="91"/>
      <c r="D69" s="71">
        <v>0</v>
      </c>
      <c r="E69" s="71">
        <v>0</v>
      </c>
      <c r="F69" s="71">
        <v>0</v>
      </c>
      <c r="G69" s="71">
        <f t="shared" si="1"/>
        <v>0</v>
      </c>
      <c r="H69" s="71">
        <f t="shared" si="0"/>
        <v>0</v>
      </c>
      <c r="I69" s="92"/>
      <c r="J69" s="92"/>
    </row>
    <row r="70" spans="1:10" ht="16.2">
      <c r="A70" s="197"/>
      <c r="B70" s="200" t="s">
        <v>20</v>
      </c>
      <c r="C70" s="201"/>
      <c r="D70" s="81">
        <f>D69</f>
        <v>0</v>
      </c>
      <c r="E70" s="81">
        <f>E69</f>
        <v>0</v>
      </c>
      <c r="F70" s="81">
        <f>F69</f>
        <v>0</v>
      </c>
      <c r="G70" s="81">
        <f t="shared" si="1"/>
        <v>0</v>
      </c>
      <c r="H70" s="81">
        <f t="shared" si="0"/>
        <v>0</v>
      </c>
      <c r="I70" s="102"/>
      <c r="J70" s="102"/>
    </row>
    <row r="71" spans="1:10" ht="23.4" customHeight="1">
      <c r="A71" s="195" t="s">
        <v>33</v>
      </c>
      <c r="B71" s="202" t="s">
        <v>86</v>
      </c>
      <c r="C71" s="91" t="s">
        <v>132</v>
      </c>
      <c r="D71" s="71"/>
      <c r="E71" s="71"/>
      <c r="F71" s="71"/>
      <c r="G71" s="71">
        <f t="shared" si="1"/>
        <v>0</v>
      </c>
      <c r="H71" s="71">
        <f t="shared" si="0"/>
        <v>0</v>
      </c>
      <c r="I71" s="92"/>
      <c r="J71" s="92"/>
    </row>
    <row r="72" spans="1:10" ht="23.4" customHeight="1">
      <c r="A72" s="196"/>
      <c r="B72" s="203"/>
      <c r="C72" s="91" t="s">
        <v>133</v>
      </c>
      <c r="D72" s="71">
        <v>7766</v>
      </c>
      <c r="E72" s="71">
        <v>7766</v>
      </c>
      <c r="F72" s="71">
        <v>7766</v>
      </c>
      <c r="G72" s="71">
        <f t="shared" si="1"/>
        <v>0</v>
      </c>
      <c r="H72" s="71">
        <f t="shared" si="0"/>
        <v>0</v>
      </c>
      <c r="I72" s="92"/>
      <c r="J72" s="92"/>
    </row>
    <row r="73" spans="1:10" ht="23.4" customHeight="1">
      <c r="A73" s="196"/>
      <c r="B73" s="204"/>
      <c r="C73" s="91" t="s">
        <v>134</v>
      </c>
      <c r="D73" s="71">
        <v>217350.73</v>
      </c>
      <c r="E73" s="71">
        <f>217350.73-44114.76</f>
        <v>173235.97</v>
      </c>
      <c r="F73" s="71">
        <v>168999.72</v>
      </c>
      <c r="G73" s="71">
        <f t="shared" si="1"/>
        <v>48351.010000000009</v>
      </c>
      <c r="H73" s="71">
        <f t="shared" si="0"/>
        <v>4236.25</v>
      </c>
      <c r="I73" s="92"/>
      <c r="J73" s="92"/>
    </row>
    <row r="74" spans="1:10" ht="16.2">
      <c r="A74" s="105"/>
      <c r="B74" s="200" t="s">
        <v>20</v>
      </c>
      <c r="C74" s="201"/>
      <c r="D74" s="81">
        <f>D71+D72+D73</f>
        <v>225116.73</v>
      </c>
      <c r="E74" s="81">
        <f>E71+E72+E73</f>
        <v>181001.97</v>
      </c>
      <c r="F74" s="81">
        <f>F71+F72+F73</f>
        <v>176765.72</v>
      </c>
      <c r="G74" s="81">
        <f t="shared" si="1"/>
        <v>48351.010000000009</v>
      </c>
      <c r="H74" s="81">
        <f t="shared" si="0"/>
        <v>4236.25</v>
      </c>
      <c r="I74" s="102"/>
      <c r="J74" s="102"/>
    </row>
    <row r="75" spans="1:10" ht="29.4" customHeight="1">
      <c r="A75" s="196" t="s">
        <v>34</v>
      </c>
      <c r="B75" s="202" t="s">
        <v>89</v>
      </c>
      <c r="C75" s="91" t="s">
        <v>132</v>
      </c>
      <c r="D75" s="71"/>
      <c r="E75" s="71"/>
      <c r="F75" s="71"/>
      <c r="G75" s="71">
        <f t="shared" si="1"/>
        <v>0</v>
      </c>
      <c r="H75" s="71">
        <f t="shared" ref="H75:H85" si="2">E75-F75</f>
        <v>0</v>
      </c>
      <c r="I75" s="92"/>
      <c r="J75" s="92"/>
    </row>
    <row r="76" spans="1:10" ht="29.4" customHeight="1">
      <c r="A76" s="196"/>
      <c r="B76" s="203"/>
      <c r="C76" s="91" t="s">
        <v>133</v>
      </c>
      <c r="D76" s="71">
        <f>23700+7766</f>
        <v>31466</v>
      </c>
      <c r="E76" s="71">
        <f>15934+7766+7766</f>
        <v>31466</v>
      </c>
      <c r="F76" s="71">
        <v>31466</v>
      </c>
      <c r="G76" s="71">
        <f t="shared" ref="G76:G97" si="3">D76-F76</f>
        <v>0</v>
      </c>
      <c r="H76" s="71">
        <f t="shared" si="2"/>
        <v>0</v>
      </c>
      <c r="I76" s="92"/>
      <c r="J76" s="92"/>
    </row>
    <row r="77" spans="1:10" ht="29.4" customHeight="1">
      <c r="A77" s="196"/>
      <c r="B77" s="215"/>
      <c r="C77" s="91" t="s">
        <v>134</v>
      </c>
      <c r="D77" s="71">
        <f>283253.56-7766</f>
        <v>275487.56</v>
      </c>
      <c r="E77" s="71">
        <f>271114.41-8564.11</f>
        <v>262550.3</v>
      </c>
      <c r="F77" s="71">
        <v>262550.3</v>
      </c>
      <c r="G77" s="71">
        <f t="shared" si="3"/>
        <v>12937.260000000009</v>
      </c>
      <c r="H77" s="71">
        <f t="shared" si="2"/>
        <v>0</v>
      </c>
      <c r="I77" s="92"/>
      <c r="J77" s="92"/>
    </row>
    <row r="78" spans="1:10" ht="16.2">
      <c r="A78" s="105"/>
      <c r="B78" s="200" t="s">
        <v>20</v>
      </c>
      <c r="C78" s="201"/>
      <c r="D78" s="81">
        <f>D75+D76+D77</f>
        <v>306953.56</v>
      </c>
      <c r="E78" s="81">
        <f>E75+E76+E77</f>
        <v>294016.3</v>
      </c>
      <c r="F78" s="81">
        <f>F75+F76+F77</f>
        <v>294016.3</v>
      </c>
      <c r="G78" s="81">
        <f t="shared" si="3"/>
        <v>12937.260000000009</v>
      </c>
      <c r="H78" s="81">
        <f t="shared" si="2"/>
        <v>0</v>
      </c>
      <c r="I78" s="102"/>
      <c r="J78" s="102"/>
    </row>
    <row r="79" spans="1:10" ht="23.4" customHeight="1">
      <c r="A79" s="195" t="s">
        <v>49</v>
      </c>
      <c r="B79" s="198" t="s">
        <v>35</v>
      </c>
      <c r="C79" s="91" t="s">
        <v>135</v>
      </c>
      <c r="D79" s="71">
        <f>850000+75001.17</f>
        <v>925001.17</v>
      </c>
      <c r="E79" s="71">
        <f>594048.48+84000+78718.5+64063.98+104170.21</f>
        <v>925001.16999999993</v>
      </c>
      <c r="F79" s="71">
        <v>925001.17</v>
      </c>
      <c r="G79" s="71">
        <f t="shared" si="3"/>
        <v>0</v>
      </c>
      <c r="H79" s="71">
        <f t="shared" si="2"/>
        <v>0</v>
      </c>
      <c r="I79" s="92"/>
      <c r="J79" s="92"/>
    </row>
    <row r="80" spans="1:10" ht="23.4" customHeight="1">
      <c r="A80" s="196"/>
      <c r="B80" s="205"/>
      <c r="C80" s="91" t="s">
        <v>136</v>
      </c>
      <c r="D80" s="71">
        <f>190896850+643850-7250000+1004689.89+15445437</f>
        <v>200740826.88999999</v>
      </c>
      <c r="E80" s="71">
        <f>125741632.57+14777000+950000+12799870+13343804+33128520.32</f>
        <v>200740826.88999999</v>
      </c>
      <c r="F80" s="71">
        <v>200725422.88999999</v>
      </c>
      <c r="G80" s="71">
        <f t="shared" si="3"/>
        <v>15404</v>
      </c>
      <c r="H80" s="71">
        <f t="shared" si="2"/>
        <v>15404</v>
      </c>
      <c r="I80" s="92"/>
      <c r="J80" s="92"/>
    </row>
    <row r="81" spans="1:11" ht="23.4" customHeight="1">
      <c r="A81" s="196"/>
      <c r="B81" s="205"/>
      <c r="C81" s="91" t="s">
        <v>137</v>
      </c>
      <c r="D81" s="71">
        <f>4000000-150000-1079691.06</f>
        <v>2770308.94</v>
      </c>
      <c r="E81" s="71">
        <f>1931085.68+120500+360061.29+221681+136980.97</f>
        <v>2770308.94</v>
      </c>
      <c r="F81" s="71">
        <v>2770308.94</v>
      </c>
      <c r="G81" s="71">
        <f t="shared" si="3"/>
        <v>0</v>
      </c>
      <c r="H81" s="71">
        <f t="shared" si="2"/>
        <v>0</v>
      </c>
      <c r="I81" s="92"/>
      <c r="J81" s="92"/>
    </row>
    <row r="82" spans="1:11" ht="23.4" customHeight="1">
      <c r="A82" s="196"/>
      <c r="B82" s="199"/>
      <c r="C82" s="91" t="s">
        <v>138</v>
      </c>
      <c r="D82" s="71"/>
      <c r="E82" s="71"/>
      <c r="F82" s="71"/>
      <c r="G82" s="71">
        <f t="shared" si="3"/>
        <v>0</v>
      </c>
      <c r="H82" s="71">
        <f t="shared" si="2"/>
        <v>0</v>
      </c>
      <c r="I82" s="92"/>
      <c r="J82" s="92"/>
    </row>
    <row r="83" spans="1:11" ht="16.2">
      <c r="A83" s="197"/>
      <c r="B83" s="200" t="s">
        <v>20</v>
      </c>
      <c r="C83" s="201"/>
      <c r="D83" s="81">
        <f>D79+D80+D81+D82</f>
        <v>204436136.99999997</v>
      </c>
      <c r="E83" s="81">
        <f>E79+E80+E81+E82</f>
        <v>204436136.99999997</v>
      </c>
      <c r="F83" s="81">
        <f>F79+F80+F81+F82</f>
        <v>204420732.99999997</v>
      </c>
      <c r="G83" s="81">
        <f t="shared" si="3"/>
        <v>15404</v>
      </c>
      <c r="H83" s="81">
        <f t="shared" si="2"/>
        <v>15404</v>
      </c>
      <c r="I83" s="102"/>
      <c r="J83" s="102"/>
    </row>
    <row r="84" spans="1:11" ht="46.95" customHeight="1">
      <c r="A84" s="195" t="s">
        <v>50</v>
      </c>
      <c r="B84" s="106" t="s">
        <v>52</v>
      </c>
      <c r="C84" s="91" t="s">
        <v>139</v>
      </c>
      <c r="D84" s="71"/>
      <c r="E84" s="71"/>
      <c r="F84" s="71"/>
      <c r="G84" s="71">
        <f t="shared" si="3"/>
        <v>0</v>
      </c>
      <c r="H84" s="71">
        <f t="shared" si="2"/>
        <v>0</v>
      </c>
      <c r="I84" s="92"/>
      <c r="J84" s="92"/>
      <c r="K84" s="93"/>
    </row>
    <row r="85" spans="1:11" ht="18" customHeight="1">
      <c r="A85" s="219"/>
      <c r="B85" s="200" t="s">
        <v>20</v>
      </c>
      <c r="C85" s="201"/>
      <c r="D85" s="81">
        <f>D84</f>
        <v>0</v>
      </c>
      <c r="E85" s="81">
        <f>E84</f>
        <v>0</v>
      </c>
      <c r="F85" s="81">
        <f>F84</f>
        <v>0</v>
      </c>
      <c r="G85" s="81">
        <f t="shared" si="3"/>
        <v>0</v>
      </c>
      <c r="H85" s="81">
        <f t="shared" si="2"/>
        <v>0</v>
      </c>
      <c r="I85" s="92"/>
      <c r="J85" s="92"/>
      <c r="K85" s="93"/>
    </row>
    <row r="86" spans="1:11" ht="24.6" customHeight="1">
      <c r="A86" s="195" t="s">
        <v>165</v>
      </c>
      <c r="B86" s="226" t="s">
        <v>166</v>
      </c>
      <c r="C86" s="227"/>
      <c r="D86" s="227"/>
      <c r="E86" s="227"/>
      <c r="F86" s="227"/>
      <c r="G86" s="227"/>
      <c r="H86" s="228"/>
      <c r="I86" s="92"/>
      <c r="J86" s="92"/>
      <c r="K86" s="93"/>
    </row>
    <row r="87" spans="1:11" ht="46.2" customHeight="1">
      <c r="A87" s="196"/>
      <c r="B87" s="223" t="s">
        <v>167</v>
      </c>
      <c r="C87" s="91" t="s">
        <v>170</v>
      </c>
      <c r="D87" s="71">
        <v>13552200</v>
      </c>
      <c r="E87" s="71">
        <v>13552200</v>
      </c>
      <c r="F87" s="71">
        <v>13552172.630000001</v>
      </c>
      <c r="G87" s="71">
        <f>D87-F87</f>
        <v>27.369999999180436</v>
      </c>
      <c r="H87" s="71">
        <f>E87-F87</f>
        <v>27.369999999180436</v>
      </c>
      <c r="I87" s="92"/>
      <c r="J87" s="92"/>
      <c r="K87" s="93"/>
    </row>
    <row r="88" spans="1:11" ht="46.2" customHeight="1">
      <c r="A88" s="196"/>
      <c r="B88" s="223"/>
      <c r="C88" s="91" t="s">
        <v>171</v>
      </c>
      <c r="D88" s="71">
        <v>5808100</v>
      </c>
      <c r="E88" s="71">
        <v>5808100</v>
      </c>
      <c r="F88" s="71">
        <v>5808073.9699999997</v>
      </c>
      <c r="G88" s="71">
        <f t="shared" ref="G88:G96" si="4">D88-F88</f>
        <v>26.03000000026077</v>
      </c>
      <c r="H88" s="71">
        <f t="shared" ref="H88:H96" si="5">E88-F88</f>
        <v>26.03000000026077</v>
      </c>
      <c r="I88" s="92"/>
      <c r="J88" s="92"/>
      <c r="K88" s="93"/>
    </row>
    <row r="89" spans="1:11" ht="22.2" customHeight="1">
      <c r="A89" s="196"/>
      <c r="B89" s="200" t="s">
        <v>20</v>
      </c>
      <c r="C89" s="201"/>
      <c r="D89" s="81">
        <f>D87+D88</f>
        <v>19360300</v>
      </c>
      <c r="E89" s="81">
        <f>E87+E88</f>
        <v>19360300</v>
      </c>
      <c r="F89" s="81">
        <f>F87+F88</f>
        <v>19360246.600000001</v>
      </c>
      <c r="G89" s="81">
        <f t="shared" si="4"/>
        <v>53.399999998509884</v>
      </c>
      <c r="H89" s="81">
        <f t="shared" si="5"/>
        <v>53.399999998509884</v>
      </c>
      <c r="I89" s="92"/>
      <c r="J89" s="92"/>
      <c r="K89" s="93"/>
    </row>
    <row r="90" spans="1:11" ht="57" customHeight="1">
      <c r="A90" s="196"/>
      <c r="B90" s="223" t="s">
        <v>168</v>
      </c>
      <c r="C90" s="91" t="s">
        <v>170</v>
      </c>
      <c r="D90" s="71">
        <v>243100</v>
      </c>
      <c r="E90" s="71">
        <v>243100</v>
      </c>
      <c r="F90" s="71">
        <v>237447.46</v>
      </c>
      <c r="G90" s="71">
        <f t="shared" si="4"/>
        <v>5652.5400000000081</v>
      </c>
      <c r="H90" s="71">
        <f t="shared" si="5"/>
        <v>5652.5400000000081</v>
      </c>
      <c r="I90" s="92"/>
      <c r="J90" s="92"/>
      <c r="K90" s="93"/>
    </row>
    <row r="91" spans="1:11" ht="57" customHeight="1">
      <c r="A91" s="196"/>
      <c r="B91" s="223"/>
      <c r="C91" s="91" t="s">
        <v>171</v>
      </c>
      <c r="D91" s="71">
        <v>104200</v>
      </c>
      <c r="E91" s="71">
        <v>104200</v>
      </c>
      <c r="F91" s="71">
        <v>104097.07</v>
      </c>
      <c r="G91" s="71">
        <f t="shared" si="4"/>
        <v>102.92999999999302</v>
      </c>
      <c r="H91" s="71">
        <f t="shared" si="5"/>
        <v>102.92999999999302</v>
      </c>
      <c r="I91" s="92"/>
      <c r="J91" s="92"/>
      <c r="K91" s="93"/>
    </row>
    <row r="92" spans="1:11" ht="19.2" customHeight="1">
      <c r="A92" s="196"/>
      <c r="B92" s="200" t="s">
        <v>20</v>
      </c>
      <c r="C92" s="201"/>
      <c r="D92" s="81">
        <f>D90+D91</f>
        <v>347300</v>
      </c>
      <c r="E92" s="81">
        <f>E90+E91</f>
        <v>347300</v>
      </c>
      <c r="F92" s="81">
        <f>F90+F91</f>
        <v>341544.53</v>
      </c>
      <c r="G92" s="81">
        <f t="shared" si="4"/>
        <v>5755.4699999999721</v>
      </c>
      <c r="H92" s="81">
        <f t="shared" si="5"/>
        <v>5755.4699999999721</v>
      </c>
      <c r="I92" s="92"/>
      <c r="J92" s="92"/>
      <c r="K92" s="93"/>
    </row>
    <row r="93" spans="1:11" ht="28.95" customHeight="1">
      <c r="A93" s="196"/>
      <c r="B93" s="224" t="s">
        <v>169</v>
      </c>
      <c r="C93" s="91" t="s">
        <v>170</v>
      </c>
      <c r="D93" s="71">
        <v>204700</v>
      </c>
      <c r="E93" s="71">
        <v>204700</v>
      </c>
      <c r="F93" s="71">
        <v>204608.32</v>
      </c>
      <c r="G93" s="71">
        <f t="shared" si="4"/>
        <v>91.679999999993015</v>
      </c>
      <c r="H93" s="71">
        <f t="shared" si="5"/>
        <v>91.679999999993015</v>
      </c>
      <c r="I93" s="92"/>
      <c r="J93" s="92"/>
      <c r="K93" s="93"/>
    </row>
    <row r="94" spans="1:11" ht="37.950000000000003" customHeight="1">
      <c r="A94" s="222"/>
      <c r="B94" s="225"/>
      <c r="C94" s="91" t="s">
        <v>171</v>
      </c>
      <c r="D94" s="71">
        <v>87700</v>
      </c>
      <c r="E94" s="71">
        <v>87700</v>
      </c>
      <c r="F94" s="71">
        <v>87689.27</v>
      </c>
      <c r="G94" s="71">
        <f t="shared" si="4"/>
        <v>10.729999999995925</v>
      </c>
      <c r="H94" s="71">
        <f t="shared" si="5"/>
        <v>10.729999999995925</v>
      </c>
      <c r="I94" s="92"/>
      <c r="J94" s="92"/>
      <c r="K94" s="93"/>
    </row>
    <row r="95" spans="1:11" ht="21.6" customHeight="1">
      <c r="A95" s="222"/>
      <c r="B95" s="200" t="s">
        <v>20</v>
      </c>
      <c r="C95" s="201"/>
      <c r="D95" s="81">
        <f>D93+D94</f>
        <v>292400</v>
      </c>
      <c r="E95" s="81">
        <f>E93+E94</f>
        <v>292400</v>
      </c>
      <c r="F95" s="81">
        <f>F93+F94</f>
        <v>292297.59000000003</v>
      </c>
      <c r="G95" s="81">
        <f t="shared" si="4"/>
        <v>102.40999999997439</v>
      </c>
      <c r="H95" s="81">
        <f t="shared" si="5"/>
        <v>102.40999999997439</v>
      </c>
      <c r="I95" s="92"/>
      <c r="J95" s="92"/>
      <c r="K95" s="93"/>
    </row>
    <row r="96" spans="1:11" ht="19.95" customHeight="1">
      <c r="A96" s="219"/>
      <c r="B96" s="200" t="s">
        <v>172</v>
      </c>
      <c r="C96" s="201"/>
      <c r="D96" s="81">
        <f>D89+D92+D95</f>
        <v>20000000</v>
      </c>
      <c r="E96" s="81">
        <f>E89+E92+E95</f>
        <v>20000000</v>
      </c>
      <c r="F96" s="81">
        <f>F89+F92+F95</f>
        <v>19994088.720000003</v>
      </c>
      <c r="G96" s="81">
        <f t="shared" si="4"/>
        <v>5911.2799999974668</v>
      </c>
      <c r="H96" s="81">
        <f t="shared" si="5"/>
        <v>5911.2799999974668</v>
      </c>
      <c r="I96" s="92"/>
      <c r="J96" s="92"/>
      <c r="K96" s="93"/>
    </row>
    <row r="97" spans="1:11" ht="17.399999999999999">
      <c r="A97" s="209" t="s">
        <v>32</v>
      </c>
      <c r="B97" s="210"/>
      <c r="C97" s="211"/>
      <c r="D97" s="107">
        <f>D15+D20+D23+D28+D31+D34+D38+D41+D45+D48+D51+D55+D57+D60+D63+D66+D68+D70+D74+D78+D83+D84+D96</f>
        <v>244217231.37999997</v>
      </c>
      <c r="E97" s="107">
        <f>E15+E20+E23+E28+E31+E34+E38+E41+E45+E48+E51+E55+E57+E60+E63+E66+E68+E70+E74+E78+E83+E84+E96</f>
        <v>243443674.15999997</v>
      </c>
      <c r="F97" s="107">
        <f>F15+F20+F23+F28+F31+F34+F38+F41+F45+F48+F51+F55+F57+F60+F63+F66+F68+F70+F74+F78+F83+F84+F96</f>
        <v>243348494.77999997</v>
      </c>
      <c r="G97" s="107">
        <f t="shared" si="3"/>
        <v>868736.59999999404</v>
      </c>
      <c r="H97" s="107">
        <f>E97-F97</f>
        <v>95179.379999995232</v>
      </c>
      <c r="I97" s="108"/>
      <c r="J97" s="108"/>
      <c r="K97" s="93">
        <v>20591949.34</v>
      </c>
    </row>
    <row r="98" spans="1:11" ht="15.6">
      <c r="A98" s="109" t="s">
        <v>21</v>
      </c>
    </row>
    <row r="99" spans="1:11" ht="17.399999999999999">
      <c r="A99" s="212" t="s">
        <v>36</v>
      </c>
      <c r="B99" s="213"/>
      <c r="C99" s="213"/>
      <c r="D99" s="213"/>
      <c r="E99" s="213"/>
      <c r="F99" s="213"/>
      <c r="G99" s="213"/>
      <c r="H99" s="214"/>
      <c r="I99" s="90"/>
      <c r="J99" s="90"/>
    </row>
    <row r="100" spans="1:11" ht="15.6">
      <c r="A100" s="195" t="s">
        <v>6</v>
      </c>
      <c r="B100" s="207" t="s">
        <v>38</v>
      </c>
      <c r="C100" s="91" t="s">
        <v>160</v>
      </c>
      <c r="D100" s="71">
        <f>86815+25700</f>
        <v>112515</v>
      </c>
      <c r="E100" s="71">
        <v>0</v>
      </c>
      <c r="F100" s="71">
        <v>0</v>
      </c>
      <c r="G100" s="71">
        <f>D100-E100</f>
        <v>112515</v>
      </c>
      <c r="H100" s="71">
        <f>E100-F100</f>
        <v>0</v>
      </c>
      <c r="I100" s="92"/>
      <c r="J100" s="92"/>
    </row>
    <row r="101" spans="1:11" ht="15.6">
      <c r="A101" s="196"/>
      <c r="B101" s="208"/>
      <c r="C101" s="91"/>
      <c r="D101" s="71"/>
      <c r="E101" s="71"/>
      <c r="F101" s="71"/>
      <c r="G101" s="71">
        <f t="shared" ref="G101:H116" si="6">D101-E101</f>
        <v>0</v>
      </c>
      <c r="H101" s="71">
        <f t="shared" si="6"/>
        <v>0</v>
      </c>
      <c r="I101" s="92"/>
      <c r="J101" s="92"/>
    </row>
    <row r="102" spans="1:11" ht="16.2">
      <c r="A102" s="197"/>
      <c r="B102" s="200" t="s">
        <v>20</v>
      </c>
      <c r="C102" s="201"/>
      <c r="D102" s="81">
        <f>D100+D101</f>
        <v>112515</v>
      </c>
      <c r="E102" s="81">
        <f>E100+E101</f>
        <v>0</v>
      </c>
      <c r="F102" s="81">
        <f>F100+F101</f>
        <v>0</v>
      </c>
      <c r="G102" s="81">
        <f t="shared" ref="G102:G116" si="7">D102-F102</f>
        <v>112515</v>
      </c>
      <c r="H102" s="81">
        <f t="shared" si="6"/>
        <v>0</v>
      </c>
      <c r="I102" s="102"/>
      <c r="J102" s="102"/>
    </row>
    <row r="103" spans="1:11" ht="21.6" customHeight="1">
      <c r="A103" s="195" t="s">
        <v>7</v>
      </c>
      <c r="B103" s="198" t="s">
        <v>54</v>
      </c>
      <c r="C103" s="91" t="s">
        <v>140</v>
      </c>
      <c r="D103" s="71"/>
      <c r="E103" s="71"/>
      <c r="F103" s="71"/>
      <c r="G103" s="71">
        <f t="shared" si="7"/>
        <v>0</v>
      </c>
      <c r="H103" s="71">
        <f t="shared" si="6"/>
        <v>0</v>
      </c>
      <c r="I103" s="92"/>
      <c r="J103" s="92"/>
    </row>
    <row r="104" spans="1:11" ht="15.6">
      <c r="A104" s="196"/>
      <c r="B104" s="205"/>
      <c r="C104" s="91" t="s">
        <v>141</v>
      </c>
      <c r="D104" s="71"/>
      <c r="E104" s="71"/>
      <c r="F104" s="71"/>
      <c r="G104" s="71">
        <f>D104-F104</f>
        <v>0</v>
      </c>
      <c r="H104" s="71">
        <f t="shared" si="6"/>
        <v>0</v>
      </c>
      <c r="I104" s="92"/>
      <c r="J104" s="92"/>
    </row>
    <row r="105" spans="1:11" ht="16.2">
      <c r="A105" s="197"/>
      <c r="B105" s="200" t="s">
        <v>20</v>
      </c>
      <c r="C105" s="201"/>
      <c r="D105" s="81">
        <f>D103+D104</f>
        <v>0</v>
      </c>
      <c r="E105" s="81">
        <f>E103+E104</f>
        <v>0</v>
      </c>
      <c r="F105" s="81">
        <f>F103+F104</f>
        <v>0</v>
      </c>
      <c r="G105" s="81">
        <f t="shared" si="7"/>
        <v>0</v>
      </c>
      <c r="H105" s="81">
        <f t="shared" si="6"/>
        <v>0</v>
      </c>
      <c r="I105" s="102"/>
      <c r="J105" s="102"/>
    </row>
    <row r="106" spans="1:11" ht="15.6">
      <c r="A106" s="195" t="s">
        <v>8</v>
      </c>
      <c r="B106" s="198" t="s">
        <v>39</v>
      </c>
      <c r="C106" s="91" t="s">
        <v>140</v>
      </c>
      <c r="D106" s="71"/>
      <c r="E106" s="71"/>
      <c r="F106" s="71"/>
      <c r="G106" s="71">
        <f t="shared" si="7"/>
        <v>0</v>
      </c>
      <c r="H106" s="71">
        <f t="shared" si="6"/>
        <v>0</v>
      </c>
      <c r="I106" s="92"/>
      <c r="J106" s="92"/>
    </row>
    <row r="107" spans="1:11" ht="15.6">
      <c r="A107" s="196"/>
      <c r="B107" s="205"/>
      <c r="C107" s="91" t="s">
        <v>141</v>
      </c>
      <c r="D107" s="71"/>
      <c r="E107" s="71"/>
      <c r="F107" s="71"/>
      <c r="G107" s="71">
        <f t="shared" si="7"/>
        <v>0</v>
      </c>
      <c r="H107" s="71">
        <f t="shared" si="6"/>
        <v>0</v>
      </c>
      <c r="I107" s="92"/>
      <c r="J107" s="92"/>
    </row>
    <row r="108" spans="1:11" ht="15.6">
      <c r="A108" s="196"/>
      <c r="B108" s="205"/>
      <c r="C108" s="91"/>
      <c r="D108" s="71"/>
      <c r="E108" s="71"/>
      <c r="F108" s="71"/>
      <c r="G108" s="71">
        <f>D108-F108</f>
        <v>0</v>
      </c>
      <c r="H108" s="71">
        <f t="shared" si="6"/>
        <v>0</v>
      </c>
      <c r="I108" s="92"/>
      <c r="J108" s="92"/>
    </row>
    <row r="109" spans="1:11" ht="16.2">
      <c r="A109" s="197"/>
      <c r="B109" s="200" t="s">
        <v>20</v>
      </c>
      <c r="C109" s="201"/>
      <c r="D109" s="81">
        <f>D106+D107+D108</f>
        <v>0</v>
      </c>
      <c r="E109" s="81">
        <f>E106+E107+E108</f>
        <v>0</v>
      </c>
      <c r="F109" s="81">
        <f>F106+F107+F108</f>
        <v>0</v>
      </c>
      <c r="G109" s="81">
        <f t="shared" si="7"/>
        <v>0</v>
      </c>
      <c r="H109" s="81">
        <f t="shared" si="6"/>
        <v>0</v>
      </c>
      <c r="I109" s="102"/>
      <c r="J109" s="102"/>
    </row>
    <row r="110" spans="1:11" ht="30.6" customHeight="1">
      <c r="A110" s="195" t="s">
        <v>9</v>
      </c>
      <c r="B110" s="198" t="s">
        <v>40</v>
      </c>
      <c r="C110" s="91" t="s">
        <v>142</v>
      </c>
      <c r="D110" s="71">
        <v>55720</v>
      </c>
      <c r="E110" s="71">
        <f>45000+8500</f>
        <v>53500</v>
      </c>
      <c r="F110" s="71">
        <f>45000+8500</f>
        <v>53500</v>
      </c>
      <c r="G110" s="71">
        <f t="shared" si="7"/>
        <v>2220</v>
      </c>
      <c r="H110" s="71">
        <f t="shared" si="6"/>
        <v>0</v>
      </c>
      <c r="I110" s="92"/>
      <c r="J110" s="92"/>
    </row>
    <row r="111" spans="1:11" ht="23.4" customHeight="1">
      <c r="A111" s="196"/>
      <c r="B111" s="205"/>
      <c r="C111" s="91"/>
      <c r="D111" s="71"/>
      <c r="E111" s="71"/>
      <c r="F111" s="71"/>
      <c r="G111" s="71">
        <f t="shared" si="7"/>
        <v>0</v>
      </c>
      <c r="H111" s="71">
        <f t="shared" si="6"/>
        <v>0</v>
      </c>
      <c r="I111" s="92"/>
      <c r="J111" s="92"/>
    </row>
    <row r="112" spans="1:11" ht="16.2">
      <c r="A112" s="197"/>
      <c r="B112" s="200" t="s">
        <v>20</v>
      </c>
      <c r="C112" s="201"/>
      <c r="D112" s="81">
        <f>D110+D111</f>
        <v>55720</v>
      </c>
      <c r="E112" s="81">
        <f>E110+E111</f>
        <v>53500</v>
      </c>
      <c r="F112" s="81">
        <f>F110+F111</f>
        <v>53500</v>
      </c>
      <c r="G112" s="81">
        <f t="shared" si="7"/>
        <v>2220</v>
      </c>
      <c r="H112" s="81">
        <f t="shared" si="6"/>
        <v>0</v>
      </c>
      <c r="I112" s="102"/>
      <c r="J112" s="102"/>
    </row>
    <row r="113" spans="1:11" ht="55.2" customHeight="1">
      <c r="A113" s="195" t="s">
        <v>10</v>
      </c>
      <c r="B113" s="198" t="s">
        <v>41</v>
      </c>
      <c r="C113" s="91" t="s">
        <v>143</v>
      </c>
      <c r="D113" s="71"/>
      <c r="E113" s="71"/>
      <c r="F113" s="71"/>
      <c r="G113" s="71">
        <f t="shared" si="7"/>
        <v>0</v>
      </c>
      <c r="H113" s="71">
        <f t="shared" si="6"/>
        <v>0</v>
      </c>
      <c r="I113" s="92"/>
      <c r="J113" s="92"/>
    </row>
    <row r="114" spans="1:11" ht="52.2" customHeight="1">
      <c r="A114" s="196"/>
      <c r="B114" s="205"/>
      <c r="C114" s="91" t="s">
        <v>144</v>
      </c>
      <c r="D114" s="71"/>
      <c r="E114" s="71"/>
      <c r="F114" s="71"/>
      <c r="G114" s="71">
        <f t="shared" si="7"/>
        <v>0</v>
      </c>
      <c r="H114" s="71">
        <f t="shared" si="6"/>
        <v>0</v>
      </c>
      <c r="I114" s="92"/>
      <c r="J114" s="92"/>
    </row>
    <row r="115" spans="1:11" ht="16.2">
      <c r="A115" s="197"/>
      <c r="B115" s="200" t="s">
        <v>20</v>
      </c>
      <c r="C115" s="201"/>
      <c r="D115" s="81">
        <f>D113+D114</f>
        <v>0</v>
      </c>
      <c r="E115" s="81">
        <f>E113+E114</f>
        <v>0</v>
      </c>
      <c r="F115" s="81">
        <f>F113+F114</f>
        <v>0</v>
      </c>
      <c r="G115" s="81">
        <f t="shared" si="7"/>
        <v>0</v>
      </c>
      <c r="H115" s="81">
        <f t="shared" si="6"/>
        <v>0</v>
      </c>
      <c r="I115" s="102"/>
      <c r="J115" s="102"/>
    </row>
    <row r="116" spans="1:11" ht="17.399999999999999">
      <c r="A116" s="209" t="s">
        <v>42</v>
      </c>
      <c r="B116" s="210"/>
      <c r="C116" s="211"/>
      <c r="D116" s="107">
        <f>D115+D109+D105+D102+D112</f>
        <v>168235</v>
      </c>
      <c r="E116" s="107">
        <f>E115+E109+E105+E102+E112</f>
        <v>53500</v>
      </c>
      <c r="F116" s="107">
        <f>F102+F105+F109+F112+F115</f>
        <v>53500</v>
      </c>
      <c r="G116" s="107">
        <f t="shared" si="7"/>
        <v>114735</v>
      </c>
      <c r="H116" s="107">
        <f t="shared" si="6"/>
        <v>0</v>
      </c>
      <c r="I116" s="108"/>
      <c r="J116" s="108"/>
    </row>
    <row r="117" spans="1:11" ht="17.399999999999999">
      <c r="A117" s="212" t="s">
        <v>48</v>
      </c>
      <c r="B117" s="213"/>
      <c r="C117" s="213"/>
      <c r="D117" s="213"/>
      <c r="E117" s="213"/>
      <c r="F117" s="213"/>
      <c r="G117" s="213"/>
      <c r="H117" s="214"/>
      <c r="I117" s="90"/>
      <c r="J117" s="90"/>
    </row>
    <row r="118" spans="1:11" ht="15.6">
      <c r="A118" s="206" t="s">
        <v>6</v>
      </c>
      <c r="B118" s="202" t="s">
        <v>53</v>
      </c>
      <c r="C118" s="91" t="s">
        <v>145</v>
      </c>
      <c r="D118" s="71"/>
      <c r="E118" s="71"/>
      <c r="F118" s="71"/>
      <c r="G118" s="71">
        <f>D118-F118</f>
        <v>0</v>
      </c>
      <c r="H118" s="71">
        <f>E118-F118</f>
        <v>0</v>
      </c>
      <c r="I118" s="92"/>
      <c r="J118" s="92"/>
      <c r="K118" s="110"/>
    </row>
    <row r="119" spans="1:11" ht="18.600000000000001" customHeight="1">
      <c r="A119" s="206"/>
      <c r="B119" s="203"/>
      <c r="C119" s="91"/>
      <c r="D119" s="71"/>
      <c r="E119" s="71"/>
      <c r="F119" s="71"/>
      <c r="G119" s="71"/>
      <c r="H119" s="71">
        <f>E119-F119</f>
        <v>0</v>
      </c>
      <c r="I119" s="92"/>
      <c r="J119" s="92"/>
      <c r="K119" s="111"/>
    </row>
    <row r="120" spans="1:11" ht="16.2">
      <c r="A120" s="206"/>
      <c r="B120" s="200" t="s">
        <v>20</v>
      </c>
      <c r="C120" s="201"/>
      <c r="D120" s="81">
        <f>D118+D119</f>
        <v>0</v>
      </c>
      <c r="E120" s="81">
        <f>E118+E119</f>
        <v>0</v>
      </c>
      <c r="F120" s="81">
        <f>F118+F119</f>
        <v>0</v>
      </c>
      <c r="G120" s="99">
        <f>D120-F120</f>
        <v>0</v>
      </c>
      <c r="H120" s="99">
        <f>E120-F120</f>
        <v>0</v>
      </c>
      <c r="I120" s="112"/>
      <c r="J120" s="112"/>
    </row>
    <row r="121" spans="1:11" ht="17.399999999999999">
      <c r="A121" s="209" t="s">
        <v>43</v>
      </c>
      <c r="B121" s="210"/>
      <c r="C121" s="211"/>
      <c r="D121" s="107">
        <f>D120</f>
        <v>0</v>
      </c>
      <c r="E121" s="107">
        <f>E120</f>
        <v>0</v>
      </c>
      <c r="F121" s="107">
        <f>F120</f>
        <v>0</v>
      </c>
      <c r="G121" s="99">
        <f>D121-F121</f>
        <v>0</v>
      </c>
      <c r="H121" s="99">
        <f>E121-F121</f>
        <v>0</v>
      </c>
      <c r="I121" s="112"/>
      <c r="J121" s="112"/>
      <c r="K121" s="93"/>
    </row>
    <row r="122" spans="1:11" ht="17.399999999999999">
      <c r="A122" s="212" t="s">
        <v>45</v>
      </c>
      <c r="B122" s="213"/>
      <c r="C122" s="213"/>
      <c r="D122" s="213"/>
      <c r="E122" s="213"/>
      <c r="F122" s="213"/>
      <c r="G122" s="213"/>
      <c r="H122" s="214"/>
      <c r="I122" s="90"/>
      <c r="J122" s="90"/>
    </row>
    <row r="123" spans="1:11" ht="34.200000000000003" customHeight="1">
      <c r="A123" s="195" t="s">
        <v>6</v>
      </c>
      <c r="B123" s="113" t="s">
        <v>46</v>
      </c>
      <c r="C123" s="91" t="s">
        <v>100</v>
      </c>
      <c r="D123" s="71"/>
      <c r="E123" s="71"/>
      <c r="F123" s="71"/>
      <c r="G123" s="71">
        <f>D123-F123</f>
        <v>0</v>
      </c>
      <c r="H123" s="71">
        <f>E123-F123</f>
        <v>0</v>
      </c>
      <c r="I123" s="92"/>
      <c r="J123" s="92"/>
    </row>
    <row r="124" spans="1:11" ht="16.2">
      <c r="A124" s="197"/>
      <c r="B124" s="200" t="s">
        <v>20</v>
      </c>
      <c r="C124" s="201"/>
      <c r="D124" s="114">
        <f>D123</f>
        <v>0</v>
      </c>
      <c r="E124" s="114">
        <f>E123</f>
        <v>0</v>
      </c>
      <c r="F124" s="114">
        <f>F123</f>
        <v>0</v>
      </c>
      <c r="G124" s="99">
        <f>D124-F124</f>
        <v>0</v>
      </c>
      <c r="H124" s="81">
        <f>E124-F124</f>
        <v>0</v>
      </c>
      <c r="I124" s="102"/>
      <c r="J124" s="102"/>
    </row>
    <row r="125" spans="1:11" ht="39" customHeight="1">
      <c r="A125" s="195" t="s">
        <v>7</v>
      </c>
      <c r="B125" s="113" t="s">
        <v>173</v>
      </c>
      <c r="C125" s="91" t="s">
        <v>101</v>
      </c>
      <c r="D125" s="71">
        <v>70062500</v>
      </c>
      <c r="E125" s="71">
        <f>27817850.31+2682880+2249.3+750000+8320565.38+5757805.14+4069996.62+7460124.15+5417739.72+3495263.42</f>
        <v>65774474.039999999</v>
      </c>
      <c r="F125" s="71">
        <v>65774473.859999999</v>
      </c>
      <c r="G125" s="71">
        <f>D125-F125</f>
        <v>4288026.1400000006</v>
      </c>
      <c r="H125" s="71">
        <f>E125-F125</f>
        <v>0.17999999970197678</v>
      </c>
      <c r="I125" s="92"/>
      <c r="J125" s="92"/>
    </row>
    <row r="126" spans="1:11" ht="16.2">
      <c r="A126" s="197"/>
      <c r="B126" s="200" t="s">
        <v>20</v>
      </c>
      <c r="C126" s="201"/>
      <c r="D126" s="114">
        <f>D125</f>
        <v>70062500</v>
      </c>
      <c r="E126" s="114">
        <f>E125</f>
        <v>65774474.039999999</v>
      </c>
      <c r="F126" s="114">
        <f>F125</f>
        <v>65774473.859999999</v>
      </c>
      <c r="G126" s="99">
        <f>D126-F126</f>
        <v>4288026.1400000006</v>
      </c>
      <c r="H126" s="81">
        <f>E126-F126</f>
        <v>0.17999999970197678</v>
      </c>
      <c r="I126" s="102"/>
      <c r="J126" s="102"/>
    </row>
    <row r="127" spans="1:11" ht="17.399999999999999">
      <c r="A127" s="209" t="s">
        <v>44</v>
      </c>
      <c r="B127" s="210"/>
      <c r="C127" s="211"/>
      <c r="D127" s="107">
        <f>D126+D124</f>
        <v>70062500</v>
      </c>
      <c r="E127" s="107">
        <f>E126+E124</f>
        <v>65774474.039999999</v>
      </c>
      <c r="F127" s="107">
        <f>F126+F124</f>
        <v>65774473.859999999</v>
      </c>
      <c r="G127" s="107">
        <f>D127-F127</f>
        <v>4288026.1400000006</v>
      </c>
      <c r="H127" s="107">
        <f>E127-F127</f>
        <v>0.17999999970197678</v>
      </c>
      <c r="I127" s="108"/>
      <c r="J127" s="108"/>
    </row>
    <row r="128" spans="1:11" ht="17.399999999999999">
      <c r="A128" s="212" t="s">
        <v>68</v>
      </c>
      <c r="B128" s="213"/>
      <c r="C128" s="213"/>
      <c r="D128" s="213"/>
      <c r="E128" s="213"/>
      <c r="F128" s="213"/>
      <c r="G128" s="213"/>
      <c r="H128" s="214"/>
      <c r="I128" s="90"/>
      <c r="J128" s="90"/>
    </row>
    <row r="129" spans="1:10" ht="42.6" customHeight="1">
      <c r="A129" s="195" t="s">
        <v>6</v>
      </c>
      <c r="B129" s="113" t="s">
        <v>151</v>
      </c>
      <c r="C129" s="91" t="s">
        <v>164</v>
      </c>
      <c r="D129" s="71"/>
      <c r="E129" s="71"/>
      <c r="F129" s="71"/>
      <c r="G129" s="71">
        <f>D129-F129</f>
        <v>0</v>
      </c>
      <c r="H129" s="71">
        <f>E129-F129</f>
        <v>0</v>
      </c>
      <c r="I129" s="92"/>
      <c r="J129" s="92"/>
    </row>
    <row r="130" spans="1:10" ht="16.2">
      <c r="A130" s="197"/>
      <c r="B130" s="200" t="s">
        <v>20</v>
      </c>
      <c r="C130" s="201"/>
      <c r="D130" s="81">
        <f>D129</f>
        <v>0</v>
      </c>
      <c r="E130" s="81">
        <f>E129</f>
        <v>0</v>
      </c>
      <c r="F130" s="81">
        <f>F129</f>
        <v>0</v>
      </c>
      <c r="G130" s="114">
        <f>D130-F130</f>
        <v>0</v>
      </c>
      <c r="H130" s="114">
        <f>E130-F130</f>
        <v>0</v>
      </c>
      <c r="I130" s="115"/>
      <c r="J130" s="115"/>
    </row>
    <row r="131" spans="1:10" ht="39.6">
      <c r="A131" s="195" t="s">
        <v>7</v>
      </c>
      <c r="B131" s="113" t="s">
        <v>152</v>
      </c>
      <c r="C131" s="91" t="s">
        <v>164</v>
      </c>
      <c r="D131" s="71"/>
      <c r="E131" s="71"/>
      <c r="F131" s="71"/>
      <c r="G131" s="71">
        <f>D131-F131</f>
        <v>0</v>
      </c>
      <c r="H131" s="71">
        <f>E131-F131</f>
        <v>0</v>
      </c>
      <c r="I131" s="92"/>
      <c r="J131" s="92"/>
    </row>
    <row r="132" spans="1:10" ht="16.2">
      <c r="A132" s="197"/>
      <c r="B132" s="200" t="s">
        <v>20</v>
      </c>
      <c r="C132" s="201"/>
      <c r="D132" s="81">
        <f>D131</f>
        <v>0</v>
      </c>
      <c r="E132" s="81">
        <f>E131</f>
        <v>0</v>
      </c>
      <c r="F132" s="81">
        <f>F131</f>
        <v>0</v>
      </c>
      <c r="G132" s="114">
        <f>D132-F132</f>
        <v>0</v>
      </c>
      <c r="H132" s="114">
        <f>E132-F132</f>
        <v>0</v>
      </c>
      <c r="I132" s="115"/>
      <c r="J132" s="115"/>
    </row>
    <row r="133" spans="1:10" ht="35.4" customHeight="1">
      <c r="A133" s="195" t="s">
        <v>8</v>
      </c>
      <c r="B133" s="113" t="s">
        <v>153</v>
      </c>
      <c r="C133" s="91" t="s">
        <v>164</v>
      </c>
      <c r="D133" s="81"/>
      <c r="E133" s="81"/>
      <c r="F133" s="81"/>
      <c r="G133" s="114"/>
      <c r="H133" s="114"/>
      <c r="I133" s="115"/>
      <c r="J133" s="115"/>
    </row>
    <row r="134" spans="1:10" ht="16.2">
      <c r="A134" s="197"/>
      <c r="B134" s="200" t="s">
        <v>20</v>
      </c>
      <c r="C134" s="201"/>
      <c r="D134" s="81">
        <f>D133</f>
        <v>0</v>
      </c>
      <c r="E134" s="81">
        <f>E133</f>
        <v>0</v>
      </c>
      <c r="F134" s="81">
        <f>F133</f>
        <v>0</v>
      </c>
      <c r="G134" s="114"/>
      <c r="H134" s="114"/>
      <c r="I134" s="115"/>
      <c r="J134" s="115"/>
    </row>
    <row r="135" spans="1:10" ht="72" customHeight="1">
      <c r="A135" s="195" t="s">
        <v>9</v>
      </c>
      <c r="B135" s="113" t="s">
        <v>154</v>
      </c>
      <c r="C135" s="91" t="s">
        <v>164</v>
      </c>
      <c r="D135" s="71"/>
      <c r="E135" s="71"/>
      <c r="F135" s="71"/>
      <c r="G135" s="71">
        <f>D135-F135</f>
        <v>0</v>
      </c>
      <c r="H135" s="71">
        <f>E135-F135</f>
        <v>0</v>
      </c>
      <c r="I135" s="92"/>
      <c r="J135" s="92"/>
    </row>
    <row r="136" spans="1:10" ht="16.2">
      <c r="A136" s="197"/>
      <c r="B136" s="200" t="s">
        <v>20</v>
      </c>
      <c r="C136" s="201"/>
      <c r="D136" s="81">
        <f>D135</f>
        <v>0</v>
      </c>
      <c r="E136" s="81">
        <f>E135</f>
        <v>0</v>
      </c>
      <c r="F136" s="81">
        <f>F135</f>
        <v>0</v>
      </c>
      <c r="G136" s="114">
        <f>D136-F136</f>
        <v>0</v>
      </c>
      <c r="H136" s="114">
        <f>E136-F136</f>
        <v>0</v>
      </c>
      <c r="I136" s="115"/>
      <c r="J136" s="115"/>
    </row>
    <row r="137" spans="1:10" ht="60" customHeight="1">
      <c r="A137" s="195" t="s">
        <v>10</v>
      </c>
      <c r="B137" s="113" t="s">
        <v>155</v>
      </c>
      <c r="C137" s="91" t="s">
        <v>164</v>
      </c>
      <c r="D137" s="71"/>
      <c r="E137" s="71"/>
      <c r="F137" s="71"/>
      <c r="G137" s="71">
        <f t="shared" ref="G137:G149" si="8">D137-F137</f>
        <v>0</v>
      </c>
      <c r="H137" s="71">
        <f t="shared" ref="H137:H149" si="9">E137-F137</f>
        <v>0</v>
      </c>
      <c r="I137" s="92"/>
      <c r="J137" s="92"/>
    </row>
    <row r="138" spans="1:10" ht="16.2">
      <c r="A138" s="197"/>
      <c r="B138" s="200" t="s">
        <v>20</v>
      </c>
      <c r="C138" s="201"/>
      <c r="D138" s="81">
        <f>D137</f>
        <v>0</v>
      </c>
      <c r="E138" s="81">
        <f>E137</f>
        <v>0</v>
      </c>
      <c r="F138" s="81">
        <f>F137</f>
        <v>0</v>
      </c>
      <c r="G138" s="114">
        <f t="shared" si="8"/>
        <v>0</v>
      </c>
      <c r="H138" s="114">
        <f t="shared" si="9"/>
        <v>0</v>
      </c>
      <c r="I138" s="115"/>
      <c r="J138" s="115"/>
    </row>
    <row r="139" spans="1:10" ht="115.2" customHeight="1">
      <c r="A139" s="195" t="s">
        <v>11</v>
      </c>
      <c r="B139" s="113" t="s">
        <v>58</v>
      </c>
      <c r="C139" s="91" t="s">
        <v>113</v>
      </c>
      <c r="D139" s="71"/>
      <c r="E139" s="80"/>
      <c r="F139" s="71"/>
      <c r="G139" s="114">
        <f t="shared" si="8"/>
        <v>0</v>
      </c>
      <c r="H139" s="114">
        <f t="shared" si="9"/>
        <v>0</v>
      </c>
      <c r="I139" s="115"/>
      <c r="J139" s="115"/>
    </row>
    <row r="140" spans="1:10" ht="16.2">
      <c r="A140" s="197"/>
      <c r="B140" s="200" t="s">
        <v>20</v>
      </c>
      <c r="C140" s="201"/>
      <c r="D140" s="81">
        <f>D139</f>
        <v>0</v>
      </c>
      <c r="E140" s="81">
        <f>E139</f>
        <v>0</v>
      </c>
      <c r="F140" s="81">
        <f>F139</f>
        <v>0</v>
      </c>
      <c r="G140" s="114">
        <f t="shared" si="8"/>
        <v>0</v>
      </c>
      <c r="H140" s="114">
        <f t="shared" si="9"/>
        <v>0</v>
      </c>
      <c r="I140" s="115"/>
      <c r="J140" s="115"/>
    </row>
    <row r="141" spans="1:10" ht="16.2">
      <c r="A141" s="195" t="s">
        <v>12</v>
      </c>
      <c r="B141" s="198" t="s">
        <v>59</v>
      </c>
      <c r="C141" s="91" t="s">
        <v>103</v>
      </c>
      <c r="D141" s="71"/>
      <c r="E141" s="71"/>
      <c r="F141" s="71"/>
      <c r="G141" s="114">
        <f t="shared" si="8"/>
        <v>0</v>
      </c>
      <c r="H141" s="114">
        <f t="shared" si="9"/>
        <v>0</v>
      </c>
      <c r="I141" s="115"/>
      <c r="J141" s="115"/>
    </row>
    <row r="142" spans="1:10" ht="16.2">
      <c r="A142" s="196"/>
      <c r="B142" s="229"/>
      <c r="C142" s="91" t="s">
        <v>102</v>
      </c>
      <c r="D142" s="71"/>
      <c r="E142" s="71"/>
      <c r="F142" s="71"/>
      <c r="G142" s="114">
        <f t="shared" si="8"/>
        <v>0</v>
      </c>
      <c r="H142" s="114">
        <f t="shared" si="9"/>
        <v>0</v>
      </c>
      <c r="I142" s="115"/>
      <c r="J142" s="115"/>
    </row>
    <row r="143" spans="1:10" ht="16.2">
      <c r="A143" s="196"/>
      <c r="B143" s="229"/>
      <c r="C143" s="91" t="s">
        <v>106</v>
      </c>
      <c r="D143" s="71"/>
      <c r="E143" s="71"/>
      <c r="F143" s="71"/>
      <c r="G143" s="114">
        <f t="shared" si="8"/>
        <v>0</v>
      </c>
      <c r="H143" s="114">
        <f t="shared" si="9"/>
        <v>0</v>
      </c>
      <c r="I143" s="115"/>
      <c r="J143" s="115"/>
    </row>
    <row r="144" spans="1:10" ht="16.2">
      <c r="A144" s="196"/>
      <c r="B144" s="229"/>
      <c r="C144" s="91" t="s">
        <v>104</v>
      </c>
      <c r="D144" s="71"/>
      <c r="E144" s="71"/>
      <c r="F144" s="71"/>
      <c r="G144" s="114">
        <f t="shared" si="8"/>
        <v>0</v>
      </c>
      <c r="H144" s="114">
        <f t="shared" si="9"/>
        <v>0</v>
      </c>
      <c r="I144" s="115"/>
      <c r="J144" s="115"/>
    </row>
    <row r="145" spans="1:10" ht="24" customHeight="1">
      <c r="A145" s="196"/>
      <c r="B145" s="229"/>
      <c r="C145" s="91" t="s">
        <v>105</v>
      </c>
      <c r="D145" s="71"/>
      <c r="E145" s="71"/>
      <c r="F145" s="71"/>
      <c r="G145" s="114">
        <f t="shared" si="8"/>
        <v>0</v>
      </c>
      <c r="H145" s="114">
        <f t="shared" si="9"/>
        <v>0</v>
      </c>
      <c r="I145" s="115"/>
      <c r="J145" s="115"/>
    </row>
    <row r="146" spans="1:10" ht="24" customHeight="1">
      <c r="A146" s="196"/>
      <c r="B146" s="204"/>
      <c r="C146" s="91" t="s">
        <v>157</v>
      </c>
      <c r="D146" s="71"/>
      <c r="E146" s="71"/>
      <c r="F146" s="71"/>
      <c r="G146" s="114"/>
      <c r="H146" s="114"/>
      <c r="I146" s="115"/>
      <c r="J146" s="115"/>
    </row>
    <row r="147" spans="1:10" ht="16.2">
      <c r="A147" s="197"/>
      <c r="B147" s="200" t="s">
        <v>20</v>
      </c>
      <c r="C147" s="201"/>
      <c r="D147" s="81">
        <f>D141+D142+D143+D144+D145</f>
        <v>0</v>
      </c>
      <c r="E147" s="81">
        <f>E141+E142+E143+E144+E145</f>
        <v>0</v>
      </c>
      <c r="F147" s="81">
        <f>F141+F142+F143+F144+F145</f>
        <v>0</v>
      </c>
      <c r="G147" s="114">
        <f t="shared" si="8"/>
        <v>0</v>
      </c>
      <c r="H147" s="114">
        <f t="shared" si="9"/>
        <v>0</v>
      </c>
      <c r="I147" s="115"/>
      <c r="J147" s="115"/>
    </row>
    <row r="148" spans="1:10" ht="17.399999999999999">
      <c r="A148" s="209" t="s">
        <v>57</v>
      </c>
      <c r="B148" s="210"/>
      <c r="C148" s="211"/>
      <c r="D148" s="107">
        <f>D130+D132+D134+D136+D138+D140+D147</f>
        <v>0</v>
      </c>
      <c r="E148" s="107">
        <f>E130+E132+E134+E136+E138+E140+E147</f>
        <v>0</v>
      </c>
      <c r="F148" s="107">
        <f>F130+F132+F134+F136+F138+F140+F147</f>
        <v>0</v>
      </c>
      <c r="G148" s="116">
        <f t="shared" si="8"/>
        <v>0</v>
      </c>
      <c r="H148" s="116">
        <f t="shared" si="9"/>
        <v>0</v>
      </c>
      <c r="I148" s="117"/>
      <c r="J148" s="117"/>
    </row>
    <row r="149" spans="1:10" ht="20.399999999999999">
      <c r="A149" s="220" t="s">
        <v>47</v>
      </c>
      <c r="B149" s="221"/>
      <c r="C149" s="221"/>
      <c r="D149" s="118">
        <f>D97+D116+D121+D127+D148</f>
        <v>314447966.38</v>
      </c>
      <c r="E149" s="118">
        <f>E97+E116+E121+E127+E148</f>
        <v>309271648.19999999</v>
      </c>
      <c r="F149" s="118">
        <f>F97+F116+F121+F127+F148</f>
        <v>309176468.63999999</v>
      </c>
      <c r="G149" s="119">
        <f t="shared" si="8"/>
        <v>5271497.7400000095</v>
      </c>
      <c r="H149" s="119">
        <f t="shared" si="9"/>
        <v>95179.560000002384</v>
      </c>
      <c r="I149" s="120"/>
      <c r="J149" s="120"/>
    </row>
    <row r="150" spans="1:10">
      <c r="D150" s="93"/>
      <c r="E150" s="93"/>
      <c r="F150" s="93"/>
    </row>
    <row r="152" spans="1:10" ht="15.6">
      <c r="B152" s="109" t="s">
        <v>150</v>
      </c>
      <c r="C152" s="109" t="s">
        <v>112</v>
      </c>
      <c r="D152" s="109" t="s">
        <v>147</v>
      </c>
      <c r="E152" s="93"/>
      <c r="F152" s="93"/>
      <c r="H152" s="93"/>
    </row>
    <row r="153" spans="1:10" ht="15.6">
      <c r="B153" s="109"/>
      <c r="C153" s="109"/>
      <c r="D153" s="109"/>
    </row>
    <row r="154" spans="1:10" ht="15.6">
      <c r="B154" s="121" t="s">
        <v>148</v>
      </c>
      <c r="C154" s="109" t="s">
        <v>112</v>
      </c>
      <c r="D154" s="109" t="s">
        <v>149</v>
      </c>
    </row>
    <row r="156" spans="1:10">
      <c r="B156" s="82" t="s">
        <v>186</v>
      </c>
    </row>
    <row r="157" spans="1:10">
      <c r="B157" s="82" t="s">
        <v>187</v>
      </c>
    </row>
  </sheetData>
  <mergeCells count="135">
    <mergeCell ref="L11:M11"/>
    <mergeCell ref="L12:M12"/>
    <mergeCell ref="B15:C15"/>
    <mergeCell ref="A42:A45"/>
    <mergeCell ref="B45:C45"/>
    <mergeCell ref="B29:B30"/>
    <mergeCell ref="B31:C31"/>
    <mergeCell ref="B32:B33"/>
    <mergeCell ref="B34:C34"/>
    <mergeCell ref="B20:C20"/>
    <mergeCell ref="A21:A23"/>
    <mergeCell ref="B21:B22"/>
    <mergeCell ref="B23:C23"/>
    <mergeCell ref="A10:A15"/>
    <mergeCell ref="B10:B13"/>
    <mergeCell ref="A16:A20"/>
    <mergeCell ref="B16:B19"/>
    <mergeCell ref="L42:M42"/>
    <mergeCell ref="L24:M24"/>
    <mergeCell ref="L29:M29"/>
    <mergeCell ref="L34:M34"/>
    <mergeCell ref="L38:M38"/>
    <mergeCell ref="L16:O16"/>
    <mergeCell ref="L19:M19"/>
    <mergeCell ref="E1:H1"/>
    <mergeCell ref="E2:H2"/>
    <mergeCell ref="E3:H3"/>
    <mergeCell ref="E4:H4"/>
    <mergeCell ref="A5:H5"/>
    <mergeCell ref="A6:H6"/>
    <mergeCell ref="A46:A48"/>
    <mergeCell ref="B46:B47"/>
    <mergeCell ref="B48:C48"/>
    <mergeCell ref="A24:A28"/>
    <mergeCell ref="B24:B27"/>
    <mergeCell ref="B28:C28"/>
    <mergeCell ref="A39:A41"/>
    <mergeCell ref="B39:B40"/>
    <mergeCell ref="B41:C41"/>
    <mergeCell ref="A29:A31"/>
    <mergeCell ref="A9:H9"/>
    <mergeCell ref="A32:A34"/>
    <mergeCell ref="A49:A51"/>
    <mergeCell ref="B49:B50"/>
    <mergeCell ref="A56:A57"/>
    <mergeCell ref="B57:C57"/>
    <mergeCell ref="A149:C149"/>
    <mergeCell ref="A86:A96"/>
    <mergeCell ref="A84:A85"/>
    <mergeCell ref="B87:B88"/>
    <mergeCell ref="B90:B91"/>
    <mergeCell ref="B93:B94"/>
    <mergeCell ref="B85:C85"/>
    <mergeCell ref="B86:H86"/>
    <mergeCell ref="B130:C130"/>
    <mergeCell ref="A131:A132"/>
    <mergeCell ref="B132:C132"/>
    <mergeCell ref="B115:C115"/>
    <mergeCell ref="A116:C116"/>
    <mergeCell ref="A117:H117"/>
    <mergeCell ref="B120:C120"/>
    <mergeCell ref="A106:A109"/>
    <mergeCell ref="B141:B146"/>
    <mergeCell ref="A113:A115"/>
    <mergeCell ref="B113:B114"/>
    <mergeCell ref="A135:A136"/>
    <mergeCell ref="A141:A147"/>
    <mergeCell ref="B147:C147"/>
    <mergeCell ref="A148:C148"/>
    <mergeCell ref="A121:C121"/>
    <mergeCell ref="A122:H122"/>
    <mergeCell ref="A123:A124"/>
    <mergeCell ref="B124:C124"/>
    <mergeCell ref="B136:C136"/>
    <mergeCell ref="A137:A138"/>
    <mergeCell ref="B138:C138"/>
    <mergeCell ref="A127:C127"/>
    <mergeCell ref="A128:H128"/>
    <mergeCell ref="A129:A130"/>
    <mergeCell ref="A125:A126"/>
    <mergeCell ref="B126:C126"/>
    <mergeCell ref="A133:A134"/>
    <mergeCell ref="B134:C134"/>
    <mergeCell ref="B74:C74"/>
    <mergeCell ref="A75:A77"/>
    <mergeCell ref="B75:B77"/>
    <mergeCell ref="B106:B108"/>
    <mergeCell ref="A79:A83"/>
    <mergeCell ref="B79:B82"/>
    <mergeCell ref="B83:C83"/>
    <mergeCell ref="B7:D7"/>
    <mergeCell ref="A139:A140"/>
    <mergeCell ref="B140:C140"/>
    <mergeCell ref="A103:A105"/>
    <mergeCell ref="B103:B104"/>
    <mergeCell ref="B96:C96"/>
    <mergeCell ref="B51:C51"/>
    <mergeCell ref="A52:A55"/>
    <mergeCell ref="B52:B54"/>
    <mergeCell ref="B55:C55"/>
    <mergeCell ref="A35:A38"/>
    <mergeCell ref="B35:B37"/>
    <mergeCell ref="B38:C38"/>
    <mergeCell ref="B42:B44"/>
    <mergeCell ref="A58:A60"/>
    <mergeCell ref="B58:B59"/>
    <mergeCell ref="B60:C60"/>
    <mergeCell ref="B109:C109"/>
    <mergeCell ref="A110:A112"/>
    <mergeCell ref="B110:B111"/>
    <mergeCell ref="B112:C112"/>
    <mergeCell ref="A118:A120"/>
    <mergeCell ref="B118:B119"/>
    <mergeCell ref="B105:C105"/>
    <mergeCell ref="B78:C78"/>
    <mergeCell ref="B89:C89"/>
    <mergeCell ref="B92:C92"/>
    <mergeCell ref="B95:C95"/>
    <mergeCell ref="A100:A102"/>
    <mergeCell ref="B100:B101"/>
    <mergeCell ref="B102:C102"/>
    <mergeCell ref="A97:C97"/>
    <mergeCell ref="A99:H99"/>
    <mergeCell ref="A61:A63"/>
    <mergeCell ref="B61:B62"/>
    <mergeCell ref="A69:A70"/>
    <mergeCell ref="B70:C70"/>
    <mergeCell ref="A71:A73"/>
    <mergeCell ref="B71:B73"/>
    <mergeCell ref="B63:C63"/>
    <mergeCell ref="A64:A66"/>
    <mergeCell ref="B64:B65"/>
    <mergeCell ref="B66:C66"/>
    <mergeCell ref="A67:A68"/>
    <mergeCell ref="B68:C68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комитет</vt:lpstr>
      <vt:lpstr>цзн</vt:lpstr>
    </vt:vector>
  </TitlesOfParts>
  <Company>ГК по труду и занятости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Buhmiller</cp:lastModifiedBy>
  <cp:lastPrinted>2017-01-25T08:34:52Z</cp:lastPrinted>
  <dcterms:created xsi:type="dcterms:W3CDTF">2012-04-17T08:59:43Z</dcterms:created>
  <dcterms:modified xsi:type="dcterms:W3CDTF">2017-02-01T14:20:13Z</dcterms:modified>
</cp:coreProperties>
</file>